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 ?>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fileVersion appName="xl" lastEdited="4" lowestEdited="4" rupBuild="9302"/>
  <sheets>
    <sheet name="Расчет УФ" r:id="rId1" sheetId="1" state="visible"/>
  </sheets>
  <definedNames>
    <definedName hidden="false" localSheetId="0" name="_xlnm.Print_Area">'Расчет УФ'!$A$1:$H$192</definedName>
    <definedName hidden="true" localSheetId="0" name="_xlnm._FilterDatabase">'Расчет УФ'!$A$11:$H$255</definedName>
  </definedNames>
  <calcPr calcCompleted="true" calcMode="auto" calcOnSave="false" fullCalcOnLoad="false"/>
</workbook>
</file>

<file path=xl/comments1.xml><?xml version="1.0" encoding="utf-8"?>
<comments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authors>
    <author/>
  </authors>
  <commentList>
    <comment authorId="0" ref="E20">
      <text>
        <r>
          <rPr>
            <rFont val="Calibri"/>
            <sz val="11"/>
          </rPr>
          <t>нет в пргнозе УФНС</t>
        </r>
      </text>
    </comment>
    <comment authorId="0" ref="F33">
      <text>
        <r>
          <rPr>
            <rFont val="XO Thames"/>
            <b val="true"/>
            <sz val="12"/>
          </rPr>
          <t>АлексееваИВ:</t>
        </r>
        <r>
          <t xml:space="preserve">
</t>
        </r>
        <r>
          <rPr>
            <rFont val="Calibri"/>
            <sz val="11"/>
          </rPr>
          <t>расчет фнс больше</t>
        </r>
      </text>
    </comment>
  </commentList>
</comments>
</file>

<file path=xl/sharedStrings.xml><?xml version="1.0" encoding="utf-8"?>
<sst xmlns="http://schemas.openxmlformats.org/spreadsheetml/2006/main" xmlns:a="http://schemas.openxmlformats.org/drawingml/2006/main" xmlns:a15="http://schemas.microsoft.com/office/drawing/2012/main" xmlns:asvg="http://schemas.microsoft.com/office/drawing/2016/SVG/main" xmlns:c="http://schemas.openxmlformats.org/drawingml/2006/chart" xmlns:co="http://ncloudtech.com" xmlns:co-ooxml="http://ncloudtech.com/ooxml" xmlns:m="http://schemas.openxmlformats.org/officeDocument/2006/math" xmlns:mc="http://schemas.openxmlformats.org/markup-compatibility/2006" xmlns:o="urn:schemas-microsoft-com:office:office" xmlns:p="http://schemas.openxmlformats.org/presentationml/2006/main" xmlns:pic="http://schemas.openxmlformats.org/drawingml/2006/picture" xmlns:r="http://schemas.openxmlformats.org/officeDocument/2006/relationships" xmlns:s="http://schemas.openxmlformats.org/officeDocument/2006/sharedTypes" xmlns:sl="http://schemas.openxmlformats.org/schemaLibrary/2006/main" xmlns:v="urn:schemas-microsoft-com:vml" xmlns:w="http://schemas.openxmlformats.org/wordprocessingml/2006/main" xmlns:w10="urn:schemas-microsoft-com:office:word" xmlns:w14="http://schemas.microsoft.com/office/word/2010/wordml" xmlns:w15="http://schemas.microsoft.com/office/word/2012/wordml" xmlns:wp="http://schemas.openxmlformats.org/drawingml/2006/wordprocessingDrawing" xmlns:wpg="http://schemas.microsoft.com/office/word/2010/wordprocessingGroup" xmlns:wps="http://schemas.microsoft.com/office/word/2010/wordprocessingShape" xmlns:x="urn:schemas-microsoft-com:office:excel" xmlns:x12ac="http://schemas.microsoft.com/office/spreadsheetml/2011/1/ac" xmlns:x14="http://schemas.microsoft.com/office/spreadsheetml/2009/9/main" xmlns:xdr="http://schemas.openxmlformats.org/drawingml/2006/spreadsheetDrawing" xmlns:xm="http://schemas.microsoft.com/office/excel/2006/main" mc:Ignorable="co co-ooxml w14 x14 w15">
  <si>
    <t>Приложение №1</t>
  </si>
  <si>
    <t>ПРОГНОЗ ПОСТУПЛЕНИЙ</t>
  </si>
  <si>
    <t>на 2026 год и плановый период 2027-2028 годов</t>
  </si>
  <si>
    <t>тыс.руб</t>
  </si>
  <si>
    <t>Наименование</t>
  </si>
  <si>
    <t>Коды бюджетной классификации Российской Федерации</t>
  </si>
  <si>
    <r>
      <rPr>
        <rFont val="Arial Cyr"/>
        <b val="true"/>
        <sz val="13"/>
      </rPr>
      <t>2024 год, отчет</t>
    </r>
  </si>
  <si>
    <r>
      <rPr>
        <rFont val="Arial Cyr"/>
        <b val="true"/>
        <sz val="13"/>
      </rPr>
      <t xml:space="preserve">2025 год </t>
    </r>
  </si>
  <si>
    <r>
      <rPr>
        <rFont val="Arial Cyr"/>
        <b val="true"/>
        <sz val="13"/>
      </rPr>
      <t>Прогноз поступлений по годам</t>
    </r>
  </si>
  <si>
    <t>Причины отклонения: рост/сокращение (гр.6 от гр.4)</t>
  </si>
  <si>
    <t>Утверждено на 01.11.2025</t>
  </si>
  <si>
    <t>Ожидаемое</t>
  </si>
  <si>
    <t>НАЛОГОВЫЕ И НЕНАЛОГОВЫЕ ДОХОДЫ, ИТОГО</t>
  </si>
  <si>
    <t>НАЛОГОВЫЕ ДОХОДЫ, ИТОГО</t>
  </si>
  <si>
    <t>Налоги на прибыль, доходы</t>
  </si>
  <si>
    <t>000 1 01 00000 00 0000 000</t>
  </si>
  <si>
    <t>Налог на доходы физических лиц</t>
  </si>
  <si>
    <t>000 1 01 02000 00 0000 000</t>
  </si>
  <si>
    <r>
      <rPr>
        <rFont val="Times New Roman"/>
        <b val="true"/>
        <color theme="1" tint="0"/>
        <sz val="13"/>
      </rPr>
      <t xml:space="preserve">Рост поступлений в связи с повышением с 01.01.2026 года минимального размера оплаты труда,  </t>
    </r>
    <r>
      <rPr>
        <rFont val="Times New Roman"/>
        <b val="true"/>
        <color theme="1" tint="0"/>
        <sz val="13"/>
      </rPr>
      <t>индексаци</t>
    </r>
    <r>
      <rPr>
        <rFont val="Times New Roman"/>
        <b val="true"/>
        <color theme="1" tint="0"/>
        <sz val="13"/>
      </rPr>
      <t>ей на 7,6 % заработных плат работников федеральных казенных и бюджетных учреждений, денежного довольствия военнослужащих и сотрудников силовых ведомств на основани</t>
    </r>
    <r>
      <rPr>
        <rFont val="Times New Roman"/>
        <b val="true"/>
        <color theme="1" tint="0"/>
        <sz val="13"/>
      </rPr>
      <t xml:space="preserve">и </t>
    </r>
    <r>
      <rPr>
        <rFont val="Times New Roman"/>
        <b val="true"/>
        <color theme="1" tint="0"/>
        <sz val="13"/>
      </rPr>
      <t>Распоряжения Правительства РФ от 1 августа 2025 г. № 2071-р.</t>
    </r>
    <r>
      <rPr>
        <rFont val="Times New Roman"/>
        <b val="true"/>
        <color theme="1" tint="0"/>
        <sz val="13"/>
      </rPr>
      <t xml:space="preserve"> </t>
    </r>
    <r>
      <rPr>
        <rFont val="Times New Roman"/>
        <b val="true"/>
        <color theme="1" tint="0"/>
        <sz val="13"/>
      </rPr>
      <t>Прогноз поступлений представлен главным администратором доходов бюджета - УФНС России по Мурманской области.</t>
    </r>
  </si>
  <si>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</si>
  <si>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</si>
  <si>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r>
      <rPr>
        <rFont val="Times New Roman"/>
        <sz val="13"/>
      </rPr>
      <t>Введение с 01.01.2025 прогрессивной шкалы НДФЛ и зачисление поступлений на новые КБК в соответствии с Федеральным законом от 12 июля 2024 г. № 176-ФЗ "О внесении изменений в части первую и вторую НК РФ" и Приказом Минфина России от 10.06.2024 N 85н</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</si>
  <si>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</si>
  <si>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</si>
  <si>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</si>
  <si>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</si>
  <si>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</si>
  <si>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</si>
  <si>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</si>
  <si>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000 1 01 02050 01 1000 110</t>
  </si>
  <si>
    <r>
      <rPr>
        <rFont val="Times New Roman"/>
        <sz val="13"/>
      </rPr>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r>
  </si>
  <si>
    <t>000 1 01 02080 01 1000 000</t>
  </si>
  <si>
    <r>
      <rPr>
        <rFont val="Times New Roman"/>
        <sz val="13"/>
      </rPr>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r>
  </si>
  <si>
    <t>000 1 01 02130 01 1000 110</t>
  </si>
  <si>
    <r>
      <rPr>
        <rFont val="Times New Roman"/>
        <sz val="13"/>
      </rPr>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r>
  </si>
  <si>
    <t>000 1 01 02140 01 1000 110</t>
  </si>
  <si>
    <r>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r>
    <r>
      <t xml:space="preserve">
</t>
    </r>
  </si>
  <si>
    <t>000 1 01 02150 01 1000 110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</si>
  <si>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</si>
  <si>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000 1 01 02200 01 1000 110</t>
  </si>
  <si>
    <r>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r>
    <r>
      <t xml:space="preserve">
</t>
    </r>
  </si>
  <si>
    <t>000 1 01 02210 01 1000 110</t>
  </si>
  <si>
    <r>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(сумма платежа (перерасчеты, недоимка и задолженность по соответствующему платежу, в том числе по отмененному)</t>
    </r>
    <r>
      <t xml:space="preserve">
</t>
    </r>
  </si>
  <si>
    <t>000 1 01 02230 01 1000 110</t>
  </si>
  <si>
    <t xml:space="preserve"> НАЛОГИ НА ТОВАРЫ (РАБОТЫ, УСЛУГИ), РЕАЛИЗУЕМЫЕ НА ТЕРРИТОРИИ РОССИЙСКОЙ ФЕДЕРАЦИИ</t>
  </si>
  <si>
    <t>000 1 03 00000 01 0000 110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</si>
  <si>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</si>
  <si>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000 1 03 02231 01 0000 110 </t>
  </si>
  <si>
    <r>
      <rPr>
        <rFont val="Times New Roman"/>
        <sz val="13"/>
      </rPr>
      <t xml:space="preserve">Увеличение доходов от уплаты акцизов на нефтепродукты в связи с увеличением объемов реализации нефтепродуктов, а также увеличением с 01.01.2025 года размера акцизов на топливо в соответствии с  Федеральным законом от 29.10.2024 №362-ФЗ. </t>
    </r>
    <r>
      <rPr>
        <rFont val="Times New Roman"/>
        <sz val="13"/>
      </rPr>
      <t xml:space="preserve">Рост на основании данных прогноза главного администратора доходов </t>
    </r>
  </si>
  <si>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</si>
  <si>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</si>
  <si>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</si>
  <si>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</si>
  <si>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</si>
  <si>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</si>
  <si>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Туристический налог</t>
  </si>
  <si>
    <t>000 1 03 03000 01 0000 110</t>
  </si>
  <si>
    <r>
      <t>В связи с вступлением в силу с 01.01.2025 года новой главы 33.1 Налогового кодекса Российской Федерации  на территории муниципального образования ЗАТО г. Североморск с 01.01.2025 года установлен туристический налог.</t>
    </r>
    <r>
      <t xml:space="preserve">
</t>
    </r>
    <r>
      <t xml:space="preserve">Прогноз поступлений представлен главным администратором доходов бюджета  - УФНС России по Мурманской области </t>
    </r>
    <r>
      <rPr>
        <rFont val="Times New Roman"/>
        <sz val="13"/>
      </rPr>
      <t>на основании анализа поступлений по плательщикам в 2025 году</t>
    </r>
  </si>
  <si>
    <t>Налоги на совокупный доход</t>
  </si>
  <si>
    <t>000 1 05 00000 00 0000 000</t>
  </si>
  <si>
    <t>Налог, взимаемый в связи с применением упрощенной системы налогообложения</t>
  </si>
  <si>
    <t>000 1 05 0100000 0000 110</t>
  </si>
  <si>
    <t>Налог, взимаемый с налогоплательщиков, выбравших в качестве объекта налогообложения доходы</t>
  </si>
  <si>
    <t>000 1 05 01011 01 0000 110</t>
  </si>
  <si>
    <r>
      <rPr>
        <rFont val="Times New Roman"/>
        <b val="false"/>
        <sz val="13"/>
      </rPr>
      <t xml:space="preserve">Рост </t>
    </r>
    <r>
      <rPr>
        <rFont val="Times New Roman"/>
        <b val="false"/>
        <sz val="13"/>
      </rPr>
      <t xml:space="preserve">поступлений связан с увеличением </t>
    </r>
    <r>
      <rPr>
        <rFont val="Times New Roman"/>
        <b val="false"/>
        <sz val="13"/>
      </rPr>
      <t xml:space="preserve">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 в соответствии с </t>
    </r>
    <r>
      <rPr>
        <rFont val="Times New Roman"/>
        <b val="false"/>
        <sz val="13"/>
      </rPr>
      <t xml:space="preserve">Законом Мурманской области от 03.03.2009 N 1075-01-ЗМО </t>
    </r>
    <r>
      <rPr>
        <rFont val="Times New Roman"/>
        <b val="false"/>
        <sz val="13"/>
      </rPr>
      <t xml:space="preserve">(ред. от 01.11.2024). </t>
    </r>
    <r>
      <rPr>
        <rFont val="Times New Roman"/>
        <b val="false"/>
        <sz val="13"/>
      </rPr>
      <t xml:space="preserve">Прогноз поступлений представлен главным администратором доходов бюджета - УФНС России по Мурманской области. </t>
    </r>
  </si>
  <si>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</si>
  <si>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000 1 05 01012 01 0000 110</t>
  </si>
  <si>
    <t>Налог, взимаемый с налогоплательщиков, выбравших в качестве объекта налогообложения доходы,уменьшенные на величину расходов(в том числе минимальный налог,зачисляемый в бюджет субъекта)</t>
  </si>
  <si>
    <t>000 1 05 01021 01 0000 110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</si>
  <si>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</si>
  <si>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000 1 05 01022 01 0000 110</t>
  </si>
  <si>
    <t>Минимальный налог, зачисляемый в бюджеты субъектов Российской Федерации (за налоговые периоды, истекшие до 1 января 2016 года)</t>
  </si>
  <si>
    <t>000 105 01050 01 0000 110</t>
  </si>
  <si>
    <t>Единый налог на вмененный доход для отдельных видов деятельности</t>
  </si>
  <si>
    <t>000 1 05 0200002 0000 110</t>
  </si>
  <si>
    <r>
      <rPr>
        <rFont val="Times New Roman"/>
        <b val="false"/>
        <sz val="13"/>
      </rPr>
      <t>Налог отменен. Погашение задолженности</t>
    </r>
  </si>
  <si>
    <t>000 1 05 02010 02 0000 110</t>
  </si>
  <si>
    <t>Единый налог на вмененный доход для отдельных видов деятельности (за налоговые периоды, истекшие до 1 января 2011 года)</t>
  </si>
  <si>
    <t>000 1 05 02020 02 0000 110</t>
  </si>
  <si>
    <t>Единый сельскохозяйственный налог</t>
  </si>
  <si>
    <t>000 1 05 03000 01 0000 110</t>
  </si>
  <si>
    <t>Налог, взимаемый в связи с применением патентной системы налогообложения</t>
  </si>
  <si>
    <t>000 1 05 0400002 0000 110</t>
  </si>
  <si>
    <t xml:space="preserve">Налог, взимаемый в связи с применением патентной системы налогообложения, зачисляемый в бюджеты городских округов </t>
  </si>
  <si>
    <t>000 1 05 04010 02 0000 110</t>
  </si>
  <si>
    <r>
      <rPr>
        <rFont val="Times New Roman"/>
        <b val="false"/>
        <color theme="1" tint="0"/>
        <sz val="13"/>
      </rPr>
      <t xml:space="preserve">Снижение поступлений в связи с </t>
    </r>
    <r>
      <rPr>
        <rFont val="Times New Roman"/>
        <b val="false"/>
        <color theme="1" tint="0"/>
        <sz val="13"/>
      </rPr>
      <t>изменениями, вступившими в силу с 01.01.2025г, в соответствии с Федеральным законом от 08.08.2024 N 259-ФЗ "О внесении изменений в части первую и вторую Налогового кодекса Российской Федерации (далее – НК РФ) и отдельные законодательные акты Российской Федерации о налогах и сборах" в части срока уплаты патента, окончание действия которого приходится на 31 декабря (за 2025 год до 28.12.2025). П</t>
    </r>
    <r>
      <rPr>
        <rFont val="Times New Roman"/>
        <b val="false"/>
        <color theme="1" tint="0"/>
        <sz val="13"/>
      </rPr>
      <t>рогноз поступлений представлен главным администратором доходов бюджета - УФНС России по Мурманской области.</t>
    </r>
  </si>
  <si>
    <t>Налог на имущество физических лиц</t>
  </si>
  <si>
    <t>000 1 06 01000 00 0000 110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</si>
  <si>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</si>
  <si>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000 1 06 01020 04 0000 110 </t>
  </si>
  <si>
    <r>
      <rPr>
        <rFont val="Times New Roman"/>
        <color theme="1" tint="0"/>
        <sz val="13"/>
      </rPr>
      <t xml:space="preserve">Прогноз поступлений представлен главным администратором доходов бюджета - УФНС России по Мурманской области, </t>
    </r>
    <r>
      <rPr>
        <rFont val="Times New Roman"/>
        <color theme="1" tint="0"/>
        <sz val="13"/>
      </rPr>
      <t xml:space="preserve"> с учетом увеличения кадастровой стоимости объектов недвижимости, </t>
    </r>
    <r>
      <rPr>
        <rFont val="Times New Roman"/>
        <color theme="1" tint="0"/>
        <sz val="13"/>
      </rPr>
      <t xml:space="preserve">динамики показателя собираемости по данному виду налога, сложившегося в предшествующие периоды, погашения задолженности по налогу. </t>
    </r>
  </si>
  <si>
    <t>Земельный налог</t>
  </si>
  <si>
    <t>000 1 06 06000 00 0000 110</t>
  </si>
  <si>
    <t>Земельный налог с организаций, обладающих земельным участком, расположенным в границах городских округов</t>
  </si>
  <si>
    <t>000 106 06032 04 0000 110</t>
  </si>
  <si>
    <r>
      <rPr>
        <rFont val="Times New Roman"/>
        <color theme="1" tint="0"/>
        <sz val="13"/>
      </rPr>
      <t xml:space="preserve">Прогноз поступлений представлен главным администратором доходов бюджета - УФНС России по Мурманской области, </t>
    </r>
    <r>
      <rPr>
        <rFont val="Times New Roman"/>
        <color theme="1" tint="0"/>
        <sz val="13"/>
      </rPr>
      <t xml:space="preserve"> с учетом увеличения кадастровой стоимости земельных участков, </t>
    </r>
    <r>
      <rPr>
        <rFont val="Times New Roman"/>
        <color theme="1" tint="0"/>
        <sz val="13"/>
      </rPr>
      <t xml:space="preserve">динамики показателя собираемости по данному виду налога, сложившегося в предшествующие периоды, погашения задолженности по налогу. </t>
    </r>
  </si>
  <si>
    <t>Земельный налог с физических лиц, обладающих земельным участком, расположенным в границах городских округов</t>
  </si>
  <si>
    <t>000 106 06042 04 0000 110</t>
  </si>
  <si>
    <t>Государственная пошлина</t>
  </si>
  <si>
    <t>000 1 08 00000 00 0000 000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</si>
  <si>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</si>
  <si>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000 1 08 03010 01 0000110</t>
  </si>
  <si>
    <r>
      <rPr>
        <rFont val="Times New Roman"/>
        <b val="false"/>
        <i val="false"/>
        <color theme="1" tint="0"/>
        <sz val="13"/>
      </rPr>
      <t>В связи с принятием Федерального закона N 176-ФЗ от 12.07.2024 увеличена стоимость государственных пошлин за юридически значимые действия.</t>
    </r>
    <r>
      <t xml:space="preserve">
</t>
    </r>
    <r>
      <rPr>
        <rFont val="Times New Roman"/>
        <color theme="1" tint="0"/>
        <sz val="13"/>
      </rPr>
      <t xml:space="preserve">Прогноз поступлений представлен главным администратором доходов бюджета - УФНС России по Мурманской области. </t>
    </r>
  </si>
  <si>
    <t>Государственная пошлина за выдачу разрешения на установку рекламной конструкции</t>
  </si>
  <si>
    <t>000 1 08 07150 01 1000 110</t>
  </si>
  <si>
    <r>
      <rPr>
        <rFont val="Times New Roman"/>
        <b val="false"/>
        <i val="false"/>
        <sz val="13"/>
      </rPr>
      <t>Поступления носят заявительный характер</t>
    </r>
  </si>
  <si>
    <t>Задолженность и перерасчеты по отмененным налогам, сборам и иным обязательным платежам</t>
  </si>
  <si>
    <t>000 1 09 00000 00 0000 000</t>
  </si>
  <si>
    <t>НЕНАЛОГОВЫЕ ДОХОДЫ, ИТОГО</t>
  </si>
  <si>
    <t>Доходы от использования имущества, находящегося в государственной и муниципальной собственности</t>
  </si>
  <si>
    <t>000 1 11 00000 00 0000 000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</si>
  <si>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</si>
  <si>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</si>
  <si>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</si>
  <si>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000 1 11 05012 04 0000 120 </t>
  </si>
  <si>
    <t xml:space="preserve">Рост поступлений связан с  ожидаемым погашением дебиторской задолженности прошлых периодов по результатам проведения судебно-претензионной работы.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</si>
  <si>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округов(за исключением земельных участков муниципальных бюджетных и автономных учреждений)</t>
  </si>
  <si>
    <t>000 1 11 05024 04 0000 120</t>
  </si>
  <si>
    <r>
      <t xml:space="preserve">Снижение поступлений в 2026 году в связи с оплатой в 2025 году авансовых платежей за  весь 2026 год некоторыми арендаторами, поступлением дебиторской задолженности прошлых периодов, закрытием  договоров с МУП "Североморскводоканал",  в связи с Распоряжением Правительства Мурманской области от 28.04.2025 №166-РП "О приеме в государственную собственность Мурманской области муниципального унитарного предприятия "Североморскводоканал" ЗАТО г. Североморск, </t>
    </r>
    <r>
      <rPr>
        <rFont val="Times New Roman"/>
        <color rgb="000000" tint="0"/>
        <sz val="13"/>
      </rPr>
      <t>а также в связи с установлением  арендной платы не выше ставки земельного налога на основании новой  методики определения арендной платы за земельные участки, разработанной и утвержденной в соответствии с  основными принципами установления арендной платы.</t>
    </r>
    <r>
      <t xml:space="preserve">
</t>
    </r>
  </si>
  <si>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</si>
  <si>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000 1 11 05034 00 0000 120</t>
  </si>
  <si>
    <r>
      <t xml:space="preserve">Снижение поступлений в связи с закрытием договоров аренды  жилого недвижимого имущества и  ликвидацией ООО "МурманПоток", а также оплатой задолженности </t>
    </r>
    <r>
      <rPr>
        <rFont val="Times New Roman"/>
        <color rgb="000000" tint="0"/>
        <sz val="13"/>
      </rPr>
      <t xml:space="preserve">прошлых периодов </t>
    </r>
    <r>
      <t>в 2025 году   ООО "Агат" в сумме 1 427 446,43</t>
    </r>
  </si>
  <si>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</si>
  <si>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913 1 11 05034 04 0441 120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</si>
  <si>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</si>
  <si>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913 1 11 05034 04 0442 120</t>
  </si>
  <si>
    <t>913 1 11 05034 04 0443 120</t>
  </si>
  <si>
    <r>
      <rPr>
        <rFont val="Times New Roman"/>
        <b val="true"/>
        <sz val="13"/>
      </rPr>
      <t>Платежи от государственных и муниципальных унитарных предприятий</t>
    </r>
  </si>
  <si>
    <r>
      <rPr>
        <rFont val="Times New Roman"/>
        <b val="true"/>
        <sz val="13"/>
      </rPr>
      <t>000 1 11 07000 00 0000 120</t>
    </r>
  </si>
  <si>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</si>
  <si>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000 1 1107014 04 0000 120</t>
  </si>
  <si>
    <t>Распоряжение Правительства Мурманской области от 28.04.2025 №166-РП "О приеме в государственную собственность Мурманской области муниципального унитарного предприятия "Североморскводоканал" ЗАТО г. Североморск</t>
  </si>
  <si>
    <r>
      <rPr>
        <rFont val="Times New Roman"/>
        <b val="true"/>
        <color rgb="000000" tint="0"/>
        <sz val="13"/>
      </rPr>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r>
  </si>
  <si>
    <r>
      <rPr>
        <rFont val="Times New Roman"/>
        <b val="true"/>
        <sz val="13"/>
      </rPr>
      <t>000 1 11 09000 00 0000 120</t>
    </r>
  </si>
  <si>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</si>
  <si>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000 1 11 09044 04 0000 120</t>
  </si>
  <si>
    <r>
      <rPr>
        <rFont val="Times New Roman"/>
        <b val="false"/>
        <i val="false"/>
        <sz val="13"/>
      </rPr>
      <t>Рост поступлений в связи с тем, что расчет платы за найм основывается на стоимости 1 кв.м жилья в Мурманской области, производится пересмотр стоимости ежеквартально, с 01.05.2025 г изменился (увеличился) коэффициент соответствия платы для нанимателей жилых помещений по договорам социального и служебного найма (Постановление Администрации от 31.03.2025 №577), в соответствии с постановлением администрации ЗАТО г. Североморск от 17.10.2025 №1615 увеличивается коэффициент соответствия по договорам коммерческого найма. Поступления платежей в результате выявления использования имущества, находящегося в собственности городских округов, без соответствующих правоустанавливающих документов (неосновательное обогащение). Заключено 300 новых  договоров коммерческого найма. Планируется оформление 20 договоров на размещение и эксплуатацию нестационарных торговых объектов</t>
    </r>
  </si>
  <si>
    <t>913 1 11 09044 04 0420 120</t>
  </si>
  <si>
    <t>913 1 11 09044 04 0430 120</t>
  </si>
  <si>
    <t>913 1 11 09044 04 0440 120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</si>
  <si>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получаемые в виде сумм неосновательного обогащения за пользование земельными участками, находящимися в собственности городских округов, без соответствующих правоустанавливающих документов)</t>
  </si>
  <si>
    <t>913 1 11 09044 04 0450 120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</si>
  <si>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</si>
  <si>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000 1 11 09080 04 0000 120</t>
  </si>
  <si>
    <r>
      <rPr>
        <rFont val="Times New Roman"/>
        <b val="false"/>
        <i val="false"/>
        <sz val="13"/>
      </rPr>
      <t xml:space="preserve">Прогноз на основании заключенных договоров на право размещения и эксплуатации рекламных конструкций сроком на 10 лет в результате проведенных аукционов, с учетом ежегодной индексации. </t>
    </r>
    <r>
      <rPr>
        <rFont val="Times New Roman"/>
        <b val="false"/>
        <i val="false"/>
        <color theme="1" tint="0"/>
        <sz val="13"/>
      </rPr>
      <t xml:space="preserve">Планируется оформление 20 договоров </t>
    </r>
    <r>
      <rPr>
        <rFont val="Times New Roman"/>
        <b val="false"/>
        <i val="false"/>
        <color theme="1" tint="0"/>
        <sz val="13"/>
      </rPr>
      <t>на размещение и эксплуатацию нестационарного торгового объекта</t>
    </r>
  </si>
  <si>
    <t>Платежи при пользовании природными ресурсами</t>
  </si>
  <si>
    <t>000 1 12 00000 00 0000 000</t>
  </si>
  <si>
    <r>
      <rPr>
        <rFont val="Times New Roman"/>
        <b val="true"/>
        <color theme="1" tint="0"/>
        <sz val="13"/>
      </rPr>
      <t xml:space="preserve">В связи с внесением изменений </t>
    </r>
    <r>
      <rPr>
        <rFont val="Times New Roman"/>
        <b val="true"/>
        <color theme="1" tint="0"/>
        <sz val="13"/>
      </rPr>
      <t xml:space="preserve">в абз. 6 ч. 1 ст. 57 БК РФ </t>
    </r>
    <r>
      <rPr>
        <rFont val="Times New Roman"/>
        <b val="true"/>
        <color theme="1" tint="0"/>
        <sz val="13"/>
      </rPr>
      <t xml:space="preserve"> с</t>
    </r>
    <r>
      <rPr>
        <rFont val="Times New Roman"/>
        <b val="true"/>
        <color theme="1" tint="0"/>
        <sz val="13"/>
      </rPr>
      <t xml:space="preserve"> 01.01.2026 зачисление </t>
    </r>
    <r>
      <rPr>
        <rFont val="Times New Roman"/>
        <b val="true"/>
        <color theme="1" tint="0"/>
        <sz val="13"/>
      </rPr>
      <t>платы за негативное воздействие на окружающую среду производится по нормативу 100 процентов в областной бюджет</t>
    </r>
    <r>
      <t xml:space="preserve">
</t>
    </r>
  </si>
  <si>
    <t>Плата за выбросы загрязняющих веществ в атмосферный воздух стационарными объектами</t>
  </si>
  <si>
    <t xml:space="preserve"> 000 1 12 01010 01 0000 120</t>
  </si>
  <si>
    <t>Плата за сбросы загрязняющих веществ в водные объекты</t>
  </si>
  <si>
    <t xml:space="preserve"> 000 1 12 01030 01 0000 120</t>
  </si>
  <si>
    <t>Плата за размещение отходов производства</t>
  </si>
  <si>
    <t xml:space="preserve"> 000 1 12 01041 01 0000 120</t>
  </si>
  <si>
    <t>Плата за размещение твердых коммунальных отходов</t>
  </si>
  <si>
    <t xml:space="preserve"> 000 1 12 01042 01 0000 120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</si>
  <si>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</si>
  <si>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000 1 12 01070 01 6000 120</t>
  </si>
  <si>
    <t>Доходы от оказания платных услуг (работ) и компенсации затрат государства</t>
  </si>
  <si>
    <t>000 1 13 00000 00 0000 000</t>
  </si>
  <si>
    <t>Прочие доходы от компенсации затрат бюджетов городских округов</t>
  </si>
  <si>
    <t>000 1 13 02994 04 0000 130</t>
  </si>
  <si>
    <r>
      <rPr>
        <rFont val="Times New Roman"/>
        <b val="false"/>
        <sz val="13"/>
      </rPr>
      <t>Снижение поступлений в связи с зачислением в 2025 году компенсации стоимости жилых помещений муниципального жилищного фонда, включенных в специализированный жилищный фонд на предоставление жилых помещений детям-сирот и детям оставшихся без попечения родителей, лицам из их числа по договорам найма специализированных жилых помещений в соответствии с постановлением администрации ЗАТО г. Североморск от 14.10.2020 №1607. В 2026 году поступление доходов в результате проведения п</t>
    </r>
    <r>
      <rPr>
        <rFont val="Times New Roman"/>
        <b val="false"/>
        <sz val="13"/>
      </rPr>
      <t xml:space="preserve">ретензионной работы по предъявлению регрессных требований арендаторам по возмещению затрат за поставленную тепловую энергию. </t>
    </r>
    <r>
      <t xml:space="preserve">
</t>
    </r>
  </si>
  <si>
    <t>701 1 13 02994 04 0000 130</t>
  </si>
  <si>
    <t>707 1 13 02994 04 0000 130</t>
  </si>
  <si>
    <t>731 1 13 02994 04 0000 130</t>
  </si>
  <si>
    <t>709 1 13 02994 04 0000 130</t>
  </si>
  <si>
    <t>732 1 13 02994 04 0000 130</t>
  </si>
  <si>
    <t>913 1 13 02994 04 0000 130</t>
  </si>
  <si>
    <t>Доходы от продажи материальных и нематериальных активов</t>
  </si>
  <si>
    <t>000 1 14 00000 00 0000 000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</si>
  <si>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</si>
  <si>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000 1 14 02043 04 0000 410</t>
  </si>
  <si>
    <r>
      <rPr>
        <rFont val="Times New Roman"/>
        <b val="false"/>
        <i val="false"/>
        <strike val="false"/>
        <color rgb="000000" tint="0"/>
        <sz val="13"/>
      </rPr>
      <t>Рост поступлений в связи с заключением новых договоров купли-продажи.</t>
    </r>
  </si>
  <si>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t>
  </si>
  <si>
    <t>000 1 14 02043 04 0000 440</t>
  </si>
  <si>
    <r>
      <rPr>
        <rFont val="Times New Roman"/>
        <color rgb="000000" tint="0"/>
        <sz val="13"/>
      </rPr>
      <t>Реализация материальных запасов (лом)</t>
    </r>
  </si>
  <si>
    <t>Административные платежи и сборы</t>
  </si>
  <si>
    <t>000 1 15 00000 00 0000 000</t>
  </si>
  <si>
    <t>Штрафы, санкции, возмещение ущерба</t>
  </si>
  <si>
    <t>000 1 16 00000 00 0000 000</t>
  </si>
  <si>
    <r>
      <rPr>
        <rFont val="Times New Roman"/>
        <b val="false"/>
        <color theme="1" tint="0"/>
        <sz val="13"/>
      </rPr>
      <t xml:space="preserve">Рост поступлений на основании прогнозов, представленных главными администраторами доходов бюджета. </t>
    </r>
  </si>
  <si>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t>
  </si>
  <si>
    <t>000 1 16 01053 01 0000 140</t>
  </si>
  <si>
    <r>
      <rPr>
        <rFont val="Times New Roman"/>
        <b val="false"/>
        <i val="false"/>
        <color rgb="000000" tint="0"/>
        <sz val="13"/>
      </rPr>
      <t>Поступление доходов  зависит от правонарушения, размера штрафа и количества вынесенных постановлений, а также от платежеспособности лиц, совершивших правонарушение</t>
    </r>
  </si>
  <si>
    <t>821 1 16 01053 01 0059 140</t>
  </si>
  <si>
    <t>821 1 16 01053 01 0351 140</t>
  </si>
  <si>
    <t>821 1 16 01053 01 9000 140</t>
  </si>
  <si>
    <t>832 1 16 01053 01 0035 140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</si>
  <si>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</si>
  <si>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</si>
  <si>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821 1 16 01063 01 0000 140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</si>
  <si>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незаконное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</si>
  <si>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821 1 1601063 01 0008 140</t>
  </si>
  <si>
    <t>821 1 16 01063 01 0009 140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</si>
  <si>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потреблением наркотических средств или психотропных веществ без назначения врача либо новых потенциально опасных психоактивных веществ)</t>
  </si>
  <si>
    <t>821 1 16 01063 01 0091 140</t>
  </si>
  <si>
    <t>821 1 16 01063 01 0101 140</t>
  </si>
  <si>
    <t>832 1 16 01063 01 0000 140</t>
  </si>
  <si>
    <t>832 1 16 01063 01 0003 140</t>
  </si>
  <si>
    <t>832 1 16 01063 01 0008 140</t>
  </si>
  <si>
    <t>832 1 16 01063 01 0023 140</t>
  </si>
  <si>
    <t>832 1 16 01063 01 0101 140</t>
  </si>
  <si>
    <t>832 1 16 01063 01 9000 140</t>
  </si>
  <si>
    <t>Административные штрафы, установленные главой 7 Кодкса Российской Федерации об административных правонарушениях, за административные правонарушения в области оханы собственности, налагаемые мировыми судьями, комиссими по делам несовершеннолетних и защите их прав</t>
  </si>
  <si>
    <t>000 1 16 01073 01 0000 140</t>
  </si>
  <si>
    <t>821 1 16 01073 01 0000 140</t>
  </si>
  <si>
    <t>821 1 16 01073 01 0017 140</t>
  </si>
  <si>
    <t>821 1 16 01073 01 0027 140</t>
  </si>
  <si>
    <t>821 1 16 01073 01 9000 140</t>
  </si>
  <si>
    <t>832 1 16 01073 01 0027 140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</si>
  <si>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</si>
  <si>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000 1 16 01074 01 0000 140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</si>
  <si>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</si>
  <si>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000 1 16 01083 01 0000 140</t>
  </si>
  <si>
    <t>821 1 16 01083 01 0037 140</t>
  </si>
  <si>
    <t>821 1 16 01083 01 0281 140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</si>
  <si>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</si>
  <si>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000 1 16 01093 01 0000 140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</si>
  <si>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</si>
  <si>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</si>
  <si>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</si>
  <si>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</si>
  <si>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комиссияи по делам несовершеннолетних и защите их прав</t>
  </si>
  <si>
    <t>000 1 16 01133 01 0000 140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</si>
  <si>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</si>
  <si>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</si>
  <si>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821 1 16 01143 01 0016 140</t>
  </si>
  <si>
    <t>821 1 16 01143 01 0102 140</t>
  </si>
  <si>
    <t>821 1 16 01143 01 0171 140</t>
  </si>
  <si>
    <t>821 1 16 01143 01 0401 140</t>
  </si>
  <si>
    <t>821 1 16 01143 01 9000 140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</si>
  <si>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</si>
  <si>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</si>
  <si>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821 1 16 01153 01 0005 140</t>
  </si>
  <si>
    <t>821 1 16 01153 01 0006 140</t>
  </si>
  <si>
    <t>821 1 16 01153 01 0012 140</t>
  </si>
  <si>
    <t>821 1 16 01153 01 9000 140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</si>
  <si>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</si>
  <si>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</si>
  <si>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</si>
  <si>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000 1 16 01157 01 0000 140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</si>
  <si>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поягающие на институты государственной власти, налагаемые мироыми судьями, комиссиями по делам несовершеннолетних и защите их прав</t>
  </si>
  <si>
    <t>000 1 16 01173 01 0000 140</t>
  </si>
  <si>
    <t>821 1 16 01173 01 0007 140</t>
  </si>
  <si>
    <t>821 1 16 01173 01 0008 140</t>
  </si>
  <si>
    <t>821 1 16 01173 01 9000 140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</si>
  <si>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</si>
  <si>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</si>
  <si>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821 1 16 01193 01 0000 140</t>
  </si>
  <si>
    <t>821 1 16 01193 01 0005 140</t>
  </si>
  <si>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t>
    </r>
    <r>
      <t xml:space="preserve">
</t>
    </r>
  </si>
  <si>
    <t>821 1 16 01193 01 0007 140</t>
  </si>
  <si>
    <t>821 1 16 01193 01 0013 140</t>
  </si>
  <si>
    <t>821 1 16 01193 01 0028 140</t>
  </si>
  <si>
    <t>821 1 16 01193 01 0029 140</t>
  </si>
  <si>
    <t>821 1 16 01193 01 0401 140</t>
  </si>
  <si>
    <t>821 1 16 01193 01 9000 140</t>
  </si>
  <si>
    <t>832 1 16 01193 01 9000 140</t>
  </si>
  <si>
    <t>860 1 16 01193 01 9000 140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</si>
  <si>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</si>
  <si>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000 1 16 01194 01 0000 140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</si>
  <si>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</si>
  <si>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</si>
  <si>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821 1 16 01203 01 0000 140</t>
  </si>
  <si>
    <t>821 1 16 01203 01 0007 140</t>
  </si>
  <si>
    <t>821 1 16 01203 01 0008 140</t>
  </si>
  <si>
    <t>821 1 16 01203 01 0010 140</t>
  </si>
  <si>
    <t>821 1 16 01203 01 0021 140</t>
  </si>
  <si>
    <t>821 1 16 01203 01 9000 140</t>
  </si>
  <si>
    <t>832 1 16 01203 01 0000 140</t>
  </si>
  <si>
    <t>832 1 16 01203 01 0021 140</t>
  </si>
  <si>
    <t>832 1 16 01203 01 9000 140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</si>
  <si>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</si>
  <si>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000 1 16 02020 02 0000 140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</si>
  <si>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</si>
  <si>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000 1 16 07010 04 0000 140</t>
  </si>
  <si>
    <t>701 1 16 07010 04 0000 140</t>
  </si>
  <si>
    <t>707 1 16 07010 04 0000 140</t>
  </si>
  <si>
    <t>913 1 16 07010 04 0000 140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</si>
  <si>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</si>
  <si>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000 1 16 07090 04 0000 140</t>
  </si>
  <si>
    <t>701 1 16 07090 04 0000 140</t>
  </si>
  <si>
    <t>731 1 16 07090 04 0000 140</t>
  </si>
  <si>
    <t>913 1 16 07090 04 0000 140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</si>
  <si>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</si>
  <si>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000 1 16 10032 04 0000 140</t>
  </si>
  <si>
    <t>701 1 16 10032 04 0000 140</t>
  </si>
  <si>
    <t>731 1 16 10032 04 0000 140</t>
  </si>
  <si>
    <t>913 1 16 10032 04 0000 140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</si>
  <si>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</si>
  <si>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</si>
  <si>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</si>
  <si>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000 1 16 10062 04 0000 140</t>
  </si>
  <si>
    <r>
      <rPr>
        <rFont val="Times New Roman"/>
        <b val="false"/>
        <i val="false"/>
        <color rgb="000000" tint="0"/>
        <sz val="13"/>
      </rPr>
      <t>Разовое поступление. Прогнозирование главным администратором не осуществляется</t>
    </r>
  </si>
  <si>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в 2019 году</t>
  </si>
  <si>
    <t>000 1 16 10123 01 0000 140</t>
  </si>
  <si>
    <r>
      <rPr>
        <rFont val="Times New Roman"/>
        <b val="false"/>
        <i val="false"/>
        <color rgb="000000" tint="0"/>
        <sz val="13"/>
      </rPr>
      <t>Погашение задолженности прошлых лет</t>
    </r>
  </si>
  <si>
    <t>188 1 16 10123 01 0000 140</t>
  </si>
  <si>
    <t>701 1 16 10123 01 0000 140</t>
  </si>
  <si>
    <t>731 1 16 10123 01 0000 140</t>
  </si>
  <si>
    <t>913 1 16 10123 01 0000 140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</si>
  <si>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</si>
  <si>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</si>
  <si>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</si>
  <si>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</si>
  <si>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</si>
  <si>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000 1 16 11064 01 0000 140</t>
  </si>
  <si>
    <t>Прочие неналоговые доходы</t>
  </si>
  <si>
    <t>000 1 17 00000 00 0000 000</t>
  </si>
  <si>
    <t>Невыясненные поступления, зачисляемые в бюджеты городских округов</t>
  </si>
  <si>
    <t>000 1 17 01040 04 0000 180</t>
  </si>
  <si>
    <t xml:space="preserve"> Инициативные платежи, зачисляемые в бюджеты городских округов (Инициативные платежи, зачисляемые в бюджеты городских округов от физических и юридических лиц для реализации инициативных проектов)</t>
  </si>
  <si>
    <r>
      <t>000 1 17 15020 04 0000 150</t>
    </r>
    <r>
      <t xml:space="preserve">
</t>
    </r>
  </si>
  <si>
    <t>Прочие неналоговые доходы бюджетов городских округов</t>
  </si>
  <si>
    <t>000 1 17 05040 04 0000 180</t>
  </si>
  <si>
    <r>
      <rPr>
        <rFont val="Times New Roman"/>
        <b val="false"/>
        <i val="false"/>
        <strike val="false"/>
        <color rgb="000000" tint="0"/>
        <sz val="13"/>
      </rPr>
      <t xml:space="preserve">Рост поступлений в связи с планируемым увеличением количества выданных разрешений на размещение </t>
    </r>
    <r>
      <rPr>
        <rFont val="Times New Roman"/>
        <b val="false"/>
        <i val="false"/>
        <strike val="false"/>
        <color theme="1" tint="0"/>
        <sz val="13"/>
      </rPr>
      <t>некапитального гаража либо стоянки средств передвижения инвалидов</t>
    </r>
  </si>
  <si>
    <t>БЕЗВОЗМЕЗДНЫЕ ПОСТУПЛЕНИЯ</t>
  </si>
  <si>
    <t xml:space="preserve">000 2 00 00000 00 0000 000 </t>
  </si>
  <si>
    <t>БЕЗВОЗМЕЗДНЫЕ ПОСТУПЛЕНИЯ ОТ ДРУГИХ БЮДЖЕТОВ БЮДЖЕТНОЙ СИСТЕМЫ РОССИЙСКОЙ ФЕДЕРАЦИИ</t>
  </si>
  <si>
    <t xml:space="preserve">000 2 02 00000 00 0000 000 </t>
  </si>
  <si>
    <t>Дотации бюджетам бюджетной системы Российской Федерации</t>
  </si>
  <si>
    <t xml:space="preserve">000 2 02 10000 00 0000 150 </t>
  </si>
  <si>
    <t>Дотации бюджетам городских округов на выравнивание бюджетной обеспеченности из бюджета субъекта Российской Федерации</t>
  </si>
  <si>
    <t>000 2 02 15001 04 0000 150</t>
  </si>
  <si>
    <t>Дотации бюджетам городских округов на поддержку мер по обеспечению сбалансированности бюджетов</t>
  </si>
  <si>
    <t>000 2 02 15002 04 0000 150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</si>
  <si>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</si>
  <si>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 xml:space="preserve">000 2 02 15010 04 0000 150 </t>
  </si>
  <si>
    <t>Дотации (гранты) бюджетам городских округов за достижение показателей деятельности органов местного самоуправления</t>
  </si>
  <si>
    <t xml:space="preserve">000 2 02 16549 04 0000 150 </t>
  </si>
  <si>
    <t>Субсидии бюджетам бюджетной системы Российской Федерации (межбюджетные субсидии)</t>
  </si>
  <si>
    <t xml:space="preserve">000 2 02 20000 00 0000 150 </t>
  </si>
  <si>
    <t>Субсидии бюджетам городских округов на софинансирование капитальных вложений в объекты муниципальной собственности</t>
  </si>
  <si>
    <t>000 2 02 20077 04 0000 150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</si>
  <si>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</si>
  <si>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r>
      <t>000 2 02 20041 04 0000 150</t>
    </r>
    <r>
      <t xml:space="preserve">
</t>
    </r>
  </si>
  <si>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</si>
  <si>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000 2 02 20216 04 0000 150 </t>
  </si>
  <si>
    <r>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r>
    <r>
      <t xml:space="preserve">
</t>
    </r>
  </si>
  <si>
    <t>000 2 02 20300 04 0000 150</t>
  </si>
  <si>
    <r>
      <t>Субсидии бюджетам городских округов на обеспечение мероприятий по модернизации систем коммунальной инфраструктуры за счет средств бюджетов</t>
    </r>
    <r>
      <t xml:space="preserve">
</t>
    </r>
  </si>
  <si>
    <t>000 2 02 20303 04 0000 150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</si>
  <si>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</si>
  <si>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000 2 02 25304 04 0000 150</t>
  </si>
  <si>
    <r>
      <t>Субсидии бюджетам городских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r>
      <t xml:space="preserve">
</t>
    </r>
  </si>
  <si>
    <t>000 2 02 25098 04 0000 150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</si>
  <si>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</si>
  <si>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000 2 02 25171 04 0000 150</t>
  </si>
  <si>
    <t>Субсидии бюджетам городских округов на создание детских технопарков "Кванториум"</t>
  </si>
  <si>
    <t>000 2 02 25173 04 0000 150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</si>
  <si>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</si>
  <si>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000 2 02 25232 04 0000 150</t>
  </si>
  <si>
    <t xml:space="preserve">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</si>
  <si>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000 2 02 25299 04 0000 150</t>
  </si>
  <si>
    <t>Субсидии бюджетам городских округов на строительство и реконструкцию (модернизацию) объектов питьевого водоснабжения</t>
  </si>
  <si>
    <t>000 2 02 25243 04 0000 150</t>
  </si>
  <si>
    <t>Субсидии бюджетам городских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</si>
  <si>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000 2 02 25315 04 0000 150</t>
  </si>
  <si>
    <t>Субсидии бюджетам городских округов на модернизацию учреждений культуры, включая создание детских культурно-просветительских центров на базе учреждений культуры</t>
  </si>
  <si>
    <t>000 2 02 25349 04 0000 150</t>
  </si>
  <si>
    <t>Субсидии бюджетам городских округов на создание виртуальных концертных залов</t>
  </si>
  <si>
    <t>000 2 02 25453 04 0000 150</t>
  </si>
  <si>
    <t>Субсидии бюджетам городских округов на создание модельных муниципальных библиотек</t>
  </si>
  <si>
    <t>000 2 02 25454 04 0000 150</t>
  </si>
  <si>
    <t>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</si>
  <si>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000 2 02 25506 04 0000 150</t>
  </si>
  <si>
    <r>
      <t>Субсидии бюджетам городских округов на проведение комплексных кадастровых работ</t>
    </r>
    <r>
      <t xml:space="preserve">
</t>
    </r>
  </si>
  <si>
    <t>000 2 02 25511 04 0000 150</t>
  </si>
  <si>
    <t>Субсидии бюджетам городских округов на развитие сети учреждений культурно-досугового типа</t>
  </si>
  <si>
    <t>000 2 02 25513 04 0000 150</t>
  </si>
  <si>
    <t>Субсидии бюджетам городских округов на поддержку отрасли культуры</t>
  </si>
  <si>
    <t>000 2 02 25519 04 0000 150</t>
  </si>
  <si>
    <t>Субсидии бюджетам городских округов на реализацию программ формирования современной городской среды</t>
  </si>
  <si>
    <t>000 2 02 25555 04 0000 150</t>
  </si>
  <si>
    <t>Субсидии бюджетам городских округов на обеспечение комплексного развития сельских территорий</t>
  </si>
  <si>
    <t>000 2 02 25576 04 0000 150</t>
  </si>
  <si>
    <t>Субсидии бюджетам городских округов на техническое оснащение региональных и муниципальных музеев</t>
  </si>
  <si>
    <t>000 2 02 25590 04 0000 150</t>
  </si>
  <si>
    <t>Субсидии бюджетам городских округов на реализацию мероприятий по модернизации школьных систем образования</t>
  </si>
  <si>
    <t>000 2 02 25750 04 0000 150</t>
  </si>
  <si>
    <t>Прочие субсидии бюджетам городских округов</t>
  </si>
  <si>
    <t xml:space="preserve">000 2 02 29999 04 0000 150 </t>
  </si>
  <si>
    <t xml:space="preserve">Субвенции бюджетам бюджетной системы Российской Федерации </t>
  </si>
  <si>
    <t xml:space="preserve">000 2 02 30000 00 0000 150 </t>
  </si>
  <si>
    <t>Субвенции бюджетам городских округов на выполнение передаваемых полномочий субъектов Российской Федерации</t>
  </si>
  <si>
    <t>000 2 02 30024 04 0000 150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</si>
  <si>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</si>
  <si>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000 2 02 30027 04 0000 150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</si>
  <si>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</si>
  <si>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</si>
  <si>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</si>
  <si>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</si>
  <si>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</si>
  <si>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</si>
  <si>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Субвенции бюджетам городских округов на государственную регистрацию актов гражданского состояния</t>
  </si>
  <si>
    <t>000 2 02 35930 04 0000 150</t>
  </si>
  <si>
    <t>Единая субвенция бюджетам городских округов</t>
  </si>
  <si>
    <t>000 2 02 39998 04 0000 150</t>
  </si>
  <si>
    <r>
      <t>Иные межбюджетные трансферты</t>
    </r>
    <r>
      <t xml:space="preserve">
</t>
    </r>
  </si>
  <si>
    <t>000 2 02 40000 00 0000 150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</si>
  <si>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</si>
  <si>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</si>
  <si>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</si>
  <si>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</si>
  <si>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</si>
  <si>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000 2 02 45303 04 0000 150</t>
  </si>
  <si>
    <t>Межбюджетные трансферты, передаваемые бюджетам городских округов на создание модельных муниципальных библиотек</t>
  </si>
  <si>
    <t>000 2 02 45454 04 0000 150</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</si>
  <si>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Арктической зоны Российской Федерации</t>
  </si>
  <si>
    <t>000 202 45575 04 0000 150</t>
  </si>
  <si>
    <t>Прочие межбюджетные трансферты, передаваемые бюджетам городских округов</t>
  </si>
  <si>
    <t>000 2 02 49999 04 0000 150</t>
  </si>
  <si>
    <t>БЕЗВОЗМЕЗДНЫЕ ПОСТУПЛЕНИЯ ОТ ГОСУДАРСТВЕННЫХ (МУНИЦИПАЛЬНЫХ) ОРГАНИЗАЦИЙ</t>
  </si>
  <si>
    <t>000 2 03 00000 00 0000 150</t>
  </si>
  <si>
    <t>Прочие безвозмездные поступления от государственных (муниципальных) организаций в бюджеты городских округов</t>
  </si>
  <si>
    <t>000 2 03 04099 04 0000 150</t>
  </si>
  <si>
    <t>ДОХОДЫ БЮДЖЕТОВ БЮДЖЕТНОЙ СИСТЕМЫ РОССИЙСКОЙ ФЕДЕРАЦИИ ОТ ВОЗВРАТА ОСТАКОВ СУБСИДИЙ, СУБВЕНЦИЙ И ИНЫХ МЕЖБЮДЖЕТНЫХ ТРАНСФЕРТОВ, ИМЕЮЩИХ ЦЕЛЕВОЕ НАЗНАЧЕНИЕ, ПРОШЛЫХ ЛЕТ</t>
  </si>
  <si>
    <t>000 2 18 00000 00 0000 150</t>
  </si>
  <si>
    <t>Доходы бюджетов городских округов от возврата бюджетными учреждениями остатков субсидий прошлых лет</t>
  </si>
  <si>
    <t>000 2 18 04010 04 0000 150</t>
  </si>
  <si>
    <t>Доходы бюджетов городских округов от возврата автономными учреждениями остатков субсидий прошлых лет</t>
  </si>
  <si>
    <t>000 2 18 04020 04 0000 150</t>
  </si>
  <si>
    <t>ВОЗВРАТ ОСТАТКОВ СУБСИДИЙ, СУБВЕНЦИЙ И ИНЫХ МЕЖБЮДЖЕТНЫХ ТРАНСФЕРТОВ, ИМЕЮЩИХ ЦЕЛЕВОЕ НАЗНАЧЕНИЕ, ПРОШЛЫХ ЛЕТ</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</si>
  <si>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</si>
  <si>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</si>
  <si>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000 2 19 25304 04 0000 150</t>
  </si>
  <si>
    <t xml:space="preserve">  Возврат остатков субсидий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из бюджетов городских округов</t>
  </si>
  <si>
    <t>000 2 19 25506 04 0000 150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</si>
  <si>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городских округов</t>
  </si>
  <si>
    <t>000 2 19 25527 04 0000 150</t>
  </si>
  <si>
    <t>Возврат остатков субсидий на реализацию мероприятий по модернизации школьных систем образования из бюджетов городских округов</t>
  </si>
  <si>
    <t>000 2 19 25750 04 0000 150</t>
  </si>
  <si>
    <t xml:space="preserve">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из бюджетов городских округов</t>
  </si>
  <si>
    <t>000 2 19 45050 04 0000 150</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</si>
  <si>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</si>
  <si>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000 2 19 45179 04 0000 150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</si>
  <si>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</si>
  <si>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000 2 19 45303 04 0000 150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</si>
  <si>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</si>
  <si>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</si>
  <si>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ИТОГО ДОХОДОВ</t>
  </si>
</sst>
</file>

<file path=xl/styles.xml><?xml version="1.0" encoding="utf-8"?>
<style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numFmts>
    <numFmt co:extendedFormatCode="#,##0.00," formatCode="#,##0.00," numFmtId="1011"/>
    <numFmt co:extendedFormatCode="#,##0.00_);(#,##0.00)" formatCode="#,##0.00_);(#,##0.00)" numFmtId="1002"/>
    <numFmt co:extendedFormatCode="#,##0.00," formatCode="#,##0.00," numFmtId="1015"/>
    <numFmt co:extendedFormatCode="#,##0.00" formatCode="#,##0.00" numFmtId="1001"/>
    <numFmt co:extendedFormatCode="@" formatCode="@" numFmtId="1012"/>
    <numFmt co:extendedFormatCode="#,##0.00," formatCode="#,##0.00," numFmtId="1017"/>
    <numFmt co:extendedFormatCode="#,##0.00" formatCode="#,##0.00" numFmtId="1020"/>
    <numFmt co:extendedFormatCode="#,##0.00," formatCode="#,##0.00," numFmtId="1022"/>
    <numFmt co:extendedFormatCode="0.00" formatCode="0.00" numFmtId="1023"/>
    <numFmt co:extendedFormatCode="#,##0.00," formatCode="#,##0.00," numFmtId="1018"/>
    <numFmt co:extendedFormatCode="General" formatCode="General" numFmtId="1013"/>
    <numFmt co:extendedFormatCode="0" formatCode="0" numFmtId="1024"/>
    <numFmt co:extendedFormatCode="#,##0.00," formatCode="#,##0.00," numFmtId="1021"/>
    <numFmt co:extendedFormatCode="General" formatCode="General" numFmtId="1010"/>
    <numFmt co:extendedFormatCode="General" formatCode="General" numFmtId="1007"/>
    <numFmt co:extendedFormatCode="@" formatCode="@" numFmtId="1008"/>
    <numFmt co:extendedFormatCode="#,##0.00," formatCode="#,##0.00," numFmtId="1019"/>
    <numFmt co:extendedFormatCode="#,##0.00," formatCode="#,##0.00," numFmtId="1006"/>
    <numFmt co:extendedFormatCode="#,##0" formatCode="#,##0" numFmtId="1005"/>
    <numFmt co:extendedFormatCode="0.00;-0.00" formatCode="0.00;-0.00" numFmtId="1004"/>
    <numFmt co:extendedFormatCode="General" formatCode="General" numFmtId="1000"/>
    <numFmt co:extendedFormatCode="General" formatCode="General" numFmtId="1014"/>
    <numFmt co:extendedFormatCode="#,##0.00," formatCode="#,##0.00," numFmtId="1016"/>
    <numFmt co:extendedFormatCode="#,##0.00," formatCode="#,##0.00," numFmtId="1009"/>
    <numFmt co:extendedFormatCode="0.00;-0.00" formatCode="0.00;-0.00" numFmtId="1003"/>
  </numFmts>
  <fonts count="37">
    <font>
      <name val="Calibri"/>
      <sz val="11"/>
    </font>
    <font>
      <name val="Times New Roman"/>
      <sz val="10"/>
    </font>
    <font>
      <name val="Times New Roman"/>
      <b val="true"/>
      <sz val="10"/>
    </font>
    <font>
      <name val="Times New Roman"/>
      <sz val="13"/>
    </font>
    <font>
      <name val="Times New Roman"/>
      <color theme="1" tint="0"/>
      <sz val="13"/>
    </font>
    <font>
      <name val="Times New Roman"/>
      <color rgb="000000" tint="0"/>
      <sz val="13"/>
    </font>
    <font>
      <name val="Times New Roman"/>
      <b val="true"/>
      <color theme="1" tint="0"/>
      <sz val="13"/>
    </font>
    <font>
      <name val="Times New Roman"/>
      <b val="true"/>
      <sz val="13"/>
    </font>
    <font>
      <name val="Arial Cyr"/>
      <b val="true"/>
      <sz val="13"/>
    </font>
    <font>
      <name val="Times New Roman"/>
      <b val="true"/>
      <color rgb="000000" tint="0"/>
      <sz val="13"/>
    </font>
    <font>
      <name val="Times New Roman"/>
      <b val="true"/>
      <i val="true"/>
      <sz val="13"/>
    </font>
    <font>
      <name val="Times New Roman"/>
      <b val="true"/>
      <i val="true"/>
      <color rgb="000000" tint="0"/>
      <sz val="13"/>
    </font>
    <font>
      <name val="Times New Roman"/>
      <i val="true"/>
      <sz val="13"/>
    </font>
    <font>
      <name val="Times New Roman"/>
      <i val="false"/>
      <sz val="13"/>
    </font>
    <font>
      <name val="Times New Roman"/>
      <b val="true"/>
      <i val="false"/>
      <sz val="13"/>
    </font>
    <font>
      <name val="Times New Roman"/>
      <b val="true"/>
      <i val="false"/>
      <color rgb="000000" tint="0"/>
      <sz val="13"/>
    </font>
    <font>
      <name val="Times New Roman"/>
      <b val="false"/>
      <sz val="13"/>
    </font>
    <font>
      <name val="Times New Roman"/>
      <color theme="1" tint="0"/>
      <sz val="10"/>
    </font>
    <font>
      <name val="Times New Roman"/>
      <b val="false"/>
      <color theme="1" tint="0"/>
      <sz val="13"/>
    </font>
    <font>
      <name val="Times New Roman"/>
      <b val="false"/>
      <i val="false"/>
      <sz val="13"/>
    </font>
    <font>
      <name val="Times New Roman"/>
      <b val="true"/>
      <sz val="14"/>
    </font>
    <font>
      <name val="Times New Roman"/>
      <sz val="16"/>
    </font>
    <font>
      <name val="Times New Roman"/>
      <i val="false"/>
      <color rgb="000000" tint="0"/>
      <sz val="13"/>
    </font>
    <font>
      <name val="Times New Roman"/>
      <b val="true"/>
      <color theme="1" tint="0.249977111117893"/>
      <sz val="13"/>
    </font>
    <font>
      <name val="Times New Roman"/>
      <color theme="1" tint="0.249977111117893"/>
      <sz val="13"/>
    </font>
    <font>
      <name val="Times New Roman"/>
      <sz val="14"/>
    </font>
    <font>
      <name val="Times New Roman"/>
      <b val="false"/>
      <i val="false"/>
      <strike val="false"/>
      <color rgb="000000" tint="0"/>
      <sz val="13"/>
    </font>
    <font>
      <name val="Times New Roman"/>
      <i val="true"/>
      <color rgb="FF0000" tint="0"/>
      <sz val="13"/>
    </font>
    <font>
      <name val="Times New Roman"/>
      <b val="false"/>
      <i val="false"/>
      <color rgb="000000" tint="0"/>
      <sz val="13"/>
    </font>
    <font>
      <name val="Times New Roman"/>
      <i val="true"/>
      <sz val="14"/>
    </font>
    <font>
      <name val="Times New Roman"/>
      <i val="true"/>
      <color rgb="000000" tint="0"/>
      <sz val="16"/>
    </font>
    <font>
      <name val="Times New Roman"/>
      <i val="true"/>
      <color rgb="000000" tint="0"/>
      <sz val="13"/>
    </font>
    <font>
      <name val="Times New Roman"/>
      <i val="true"/>
      <sz val="16"/>
    </font>
    <font>
      <name val="Calibri"/>
      <sz val="13"/>
    </font>
    <font>
      <name val="Times New Roman"/>
      <b val="false"/>
      <i val="false"/>
      <strike val="false"/>
      <color rgb="000000" tint="0"/>
      <sz val="10"/>
    </font>
    <font>
      <name val="Calibri"/>
      <b val="true"/>
      <sz val="11"/>
    </font>
    <font>
      <name val="Calibri"/>
      <b val="true"/>
      <sz val="13"/>
    </font>
  </fonts>
  <fills count="15">
    <fill>
      <patternFill patternType="none"/>
    </fill>
    <fill>
      <patternFill patternType="gray125"/>
    </fill>
    <fill>
      <patternFill patternType="solid">
        <fgColor theme="0" tint="0"/>
      </patternFill>
    </fill>
    <fill>
      <patternFill patternType="solid">
        <fgColor theme="0" tint="0"/>
      </patternFill>
    </fill>
    <fill>
      <patternFill patternType="solid">
        <fgColor rgb="FFFFFF" tint="0"/>
      </patternFill>
    </fill>
    <fill>
      <patternFill patternType="solid">
        <fgColor rgb="FFFFFF" tint="0"/>
      </patternFill>
    </fill>
    <fill>
      <patternFill patternType="solid">
        <fgColor rgb="FFFFFF" tint="0"/>
      </patternFill>
    </fill>
    <fill>
      <patternFill patternType="solid">
        <fgColor rgb="FFFFFF" tint="0"/>
      </patternFill>
    </fill>
    <fill>
      <patternFill patternType="solid">
        <fgColor rgb="FFFFFF" tint="0"/>
      </patternFill>
    </fill>
    <fill>
      <patternFill patternType="solid">
        <fgColor theme="0" tint="0"/>
      </patternFill>
    </fill>
    <fill>
      <patternFill patternType="solid">
        <fgColor theme="0" tint="0"/>
      </patternFill>
    </fill>
    <fill>
      <patternFill patternType="solid">
        <fgColor theme="0" tint="0"/>
      </patternFill>
    </fill>
    <fill>
      <patternFill patternType="solid">
        <fgColor theme="0" tint="0"/>
      </patternFill>
    </fill>
    <fill>
      <patternFill patternType="solid">
        <fgColor theme="0" tint="0"/>
      </patternFill>
    </fill>
    <fill>
      <patternFill patternType="solid">
        <fgColor theme="0" tint="0"/>
      </patternFill>
    </fill>
  </fills>
  <borders count="42">
    <border>
      <left style="none"/>
      <right style="none"/>
      <top style="none"/>
      <bottom style="none"/>
      <diagonal style="none"/>
    </border>
    <border>
      <left style="none"/>
      <right style="none"/>
      <top style="none"/>
      <bottom style="thin">
        <color rgb="000000" tint="0"/>
      </bottom>
    </border>
    <border>
      <left style="none"/>
      <right style="none"/>
      <top style="none"/>
      <bottom style="thin">
        <color rgb="000000" tint="0"/>
      </bottom>
    </border>
    <border>
      <left style="none"/>
      <right style="none"/>
      <top style="none"/>
      <bottom style="thin">
        <color rgb="000000" tint="0"/>
      </bottom>
    </border>
    <border>
      <left style="none"/>
      <right style="none"/>
      <top style="none"/>
      <bottom style="thin">
        <color rgb="000000" tint="0"/>
      </bottom>
    </border>
    <border>
      <left style="none"/>
      <right style="none"/>
      <top style="none"/>
      <bottom style="thin">
        <color rgb="000000" tint="0"/>
      </bottom>
    </border>
    <border>
      <left style="thin">
        <color rgb="000000" tint="0"/>
      </left>
      <right style="thin">
        <color rgb="000000" tint="0"/>
      </right>
      <top style="thin">
        <color rgb="000000" tint="0"/>
      </top>
      <bottom style="thin">
        <color rgb="000000" tint="0"/>
      </bottom>
    </border>
    <border>
      <right style="thin">
        <color rgb="000000" tint="0"/>
      </right>
      <top style="thin">
        <color rgb="000000" tint="0"/>
      </top>
      <bottom style="thin">
        <color rgb="000000" tint="0"/>
      </bottom>
    </border>
    <border>
      <top style="thin">
        <color rgb="000000" tint="0"/>
      </top>
      <bottom style="thin">
        <color rgb="000000" tint="0"/>
      </bottom>
    </border>
    <border>
      <right style="thin">
        <color rgb="000000" tint="0"/>
      </right>
      <top style="thin">
        <color rgb="000000" tint="0"/>
      </top>
      <bottom style="thin">
        <color rgb="000000" tint="0"/>
      </bottom>
    </border>
    <border>
      <left style="thin">
        <color rgb="000000" tint="0"/>
      </left>
      <right style="none"/>
      <top style="thin">
        <color rgb="000000" tint="0"/>
      </top>
      <bottom style="thin">
        <color rgb="000000" tint="0"/>
      </bottom>
    </border>
    <border>
      <left style="thin">
        <color rgb="000000" tint="0"/>
      </left>
      <right style="thin">
        <color rgb="000000" tint="0"/>
      </right>
      <bottom style="thin">
        <color rgb="000000" tint="0"/>
      </bottom>
    </border>
    <border>
      <left style="thin">
        <color rgb="000000" tint="0"/>
      </left>
      <right style="thin">
        <color rgb="000000" tint="0"/>
      </right>
      <bottom style="thin">
        <color rgb="000000" tint="0"/>
      </bottom>
    </border>
    <border>
      <left style="thin">
        <color rgb="000000" tint="0"/>
      </left>
      <right style="thin">
        <color rgb="000000" tint="0"/>
      </right>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none"/>
      <bottom style="thin">
        <color rgb="000000" tint="0"/>
      </bottom>
    </border>
    <border>
      <left style="thin">
        <color rgb="000000" tint="0"/>
      </left>
      <right style="thin">
        <color rgb="000000" tint="0"/>
      </right>
      <top style="none"/>
      <bottom style="thin">
        <color rgb="000000" tint="0"/>
      </bottom>
    </border>
    <border>
      <left style="thin">
        <color rgb="000000" tint="0"/>
      </left>
      <right style="double">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double">
        <color rgb="000000" tint="0"/>
      </right>
      <top style="thin">
        <color rgb="000000" tint="0"/>
      </top>
      <bottom style="thin">
        <color rgb="000000" tint="0"/>
      </bottom>
    </border>
    <border>
      <left style="thin">
        <color rgb="000000" tint="0"/>
      </left>
      <right style="double">
        <color rgb="000000" tint="0"/>
      </right>
      <top style="thin">
        <color theme="0" tint="-0.349986266670736"/>
      </top>
      <bottom style="thin">
        <color theme="1" tint="0.0499893185216834"/>
      </bottom>
    </border>
    <border>
      <left style="thin">
        <color rgb="000000" tint="0"/>
      </left>
      <right style="double">
        <color rgb="000000" tint="0"/>
      </right>
      <top style="thin">
        <color rgb="000000" tint="0"/>
      </top>
      <bottom style="thin">
        <color rgb="000000" tint="0"/>
      </bottom>
    </border>
    <border>
      <left style="thin">
        <color rgb="000000" tint="0"/>
      </left>
      <right style="double">
        <color rgb="000000" tint="0"/>
      </right>
      <top style="thin">
        <color theme="1" tint="0.0499893185216834"/>
      </top>
      <bottom style="thin">
        <color theme="1" tint="0.0499893185216834"/>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double">
        <color rgb="000000" tint="0"/>
      </right>
      <top style="thin">
        <color rgb="000000" tint="0"/>
      </top>
      <bottom style="thin">
        <color rgb="000000" tint="0"/>
      </bottom>
    </border>
    <border>
      <left style="thin">
        <color rgb="000000" tint="0"/>
      </left>
      <right style="none"/>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none"/>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s>
  <cellStyleXfs count="1">
    <xf applyBorder="false" applyFill="false" applyFont="false" applyNumberFormat="true" borderId="0" fillId="0" fontId="0" numFmtId="1000" quotePrefix="false"/>
  </cellStyleXfs>
  <cellXfs count="175">
    <xf applyBorder="false" applyFill="false" applyFont="false" applyNumberFormat="true" borderId="0" fillId="0" fontId="0" numFmtId="1000" quotePrefix="false"/>
    <xf applyBorder="false" applyFill="false" applyFont="true" applyNumberFormat="true" borderId="0" fillId="0" fontId="1" numFmtId="1000" quotePrefix="false"/>
    <xf applyBorder="false" applyFill="true" applyFont="true" applyNumberFormat="true" borderId="0" fillId="2" fontId="2" numFmtId="1000" quotePrefix="false"/>
    <xf applyBorder="false" applyFill="false" applyFont="true" applyNumberFormat="true" borderId="0" fillId="0" fontId="3" numFmtId="1000" quotePrefix="false"/>
    <xf applyBorder="false" applyFill="false" applyFont="true" applyNumberFormat="true" borderId="0" fillId="0" fontId="4" numFmtId="1000" quotePrefix="false"/>
    <xf applyAlignment="true" applyBorder="false" applyFill="false" applyFont="true" applyNumberFormat="true" borderId="0" fillId="0" fontId="4" numFmtId="1000" quotePrefix="false">
      <alignment horizontal="center" wrapText="true"/>
    </xf>
    <xf applyAlignment="true" applyBorder="false" applyFill="false" applyFont="true" applyNumberFormat="true" borderId="0" fillId="0" fontId="4" numFmtId="1001" quotePrefix="false">
      <alignment horizontal="right" wrapText="true"/>
    </xf>
    <xf applyAlignment="true" applyBorder="false" applyFill="false" applyFont="true" applyNumberFormat="true" borderId="0" fillId="0" fontId="4" numFmtId="1001" quotePrefix="false">
      <alignment wrapText="true"/>
    </xf>
    <xf applyBorder="false" applyFill="false" applyFont="true" applyNumberFormat="true" borderId="0" fillId="0" fontId="5" numFmtId="1001" quotePrefix="false"/>
    <xf applyBorder="false" applyFill="false" applyFont="true" applyNumberFormat="true" borderId="0" fillId="0" fontId="4" numFmtId="1002" quotePrefix="false"/>
    <xf applyBorder="false" applyFill="false" applyFont="true" applyNumberFormat="true" borderId="0" fillId="0" fontId="4" numFmtId="1003" quotePrefix="false"/>
    <xf applyAlignment="true" applyBorder="false" applyFill="false" applyFont="true" applyNumberFormat="true" borderId="0" fillId="0" fontId="4" numFmtId="1004" quotePrefix="false">
      <alignment horizontal="right"/>
    </xf>
    <xf applyAlignment="true" applyBorder="false" applyFill="false" applyFont="true" applyNumberFormat="true" borderId="0" fillId="0" fontId="6" numFmtId="1000" quotePrefix="false">
      <alignment horizontal="center"/>
    </xf>
    <xf applyBorder="true" applyFill="false" applyFont="true" applyNumberFormat="true" borderId="1" fillId="0" fontId="4" numFmtId="1000" quotePrefix="false"/>
    <xf applyAlignment="true" applyBorder="true" applyFill="false" applyFont="true" applyNumberFormat="true" borderId="2" fillId="0" fontId="4" numFmtId="1000" quotePrefix="false">
      <alignment horizontal="center" wrapText="true"/>
    </xf>
    <xf applyAlignment="true" applyBorder="true" applyFill="false" applyFont="true" applyNumberFormat="true" borderId="3" fillId="0" fontId="4" numFmtId="1001" quotePrefix="false">
      <alignment horizontal="right" wrapText="true"/>
    </xf>
    <xf applyAlignment="true" applyBorder="true" applyFill="false" applyFont="true" applyNumberFormat="true" borderId="3" fillId="0" fontId="4" numFmtId="1001" quotePrefix="false">
      <alignment wrapText="true"/>
    </xf>
    <xf applyBorder="true" applyFill="false" applyFont="true" applyNumberFormat="true" borderId="4" fillId="0" fontId="5" numFmtId="1001" quotePrefix="false"/>
    <xf applyBorder="true" applyFill="false" applyFont="true" applyNumberFormat="true" borderId="5" fillId="0" fontId="4" numFmtId="1002" quotePrefix="false"/>
    <xf applyBorder="false" applyFill="false" applyFont="true" applyNumberFormat="true" borderId="0" fillId="0" fontId="7" numFmtId="1000" quotePrefix="false"/>
    <xf applyAlignment="true" applyBorder="true" applyFill="false" applyFont="true" applyNumberFormat="true" borderId="6" fillId="0" fontId="7" numFmtId="1000" quotePrefix="false">
      <alignment horizontal="center" vertical="center" wrapText="true"/>
    </xf>
    <xf applyAlignment="true" applyBorder="true" applyFill="false" applyFont="true" applyNumberFormat="true" borderId="6" fillId="0" fontId="8" numFmtId="1000" quotePrefix="false">
      <alignment horizontal="center" vertical="center" wrapText="true"/>
    </xf>
    <xf applyAlignment="true" applyBorder="true" applyFill="false" applyFont="true" applyNumberFormat="true" borderId="6" fillId="0" fontId="8" numFmtId="1000" quotePrefix="false">
      <alignment horizontal="center" vertical="center"/>
    </xf>
    <xf applyAlignment="true" applyBorder="true" applyFill="false" applyFont="true" applyNumberFormat="true" borderId="7" fillId="0" fontId="8" numFmtId="1000" quotePrefix="false">
      <alignment horizontal="center" vertical="center"/>
    </xf>
    <xf applyAlignment="true" applyBorder="true" applyFill="false" applyFont="true" applyNumberFormat="true" borderId="8" fillId="0" fontId="8" numFmtId="1000" quotePrefix="false">
      <alignment horizontal="center" vertical="center"/>
    </xf>
    <xf applyAlignment="true" applyBorder="true" applyFill="false" applyFont="true" applyNumberFormat="true" borderId="9" fillId="0" fontId="8" numFmtId="1000" quotePrefix="false">
      <alignment horizontal="center" vertical="center"/>
    </xf>
    <xf applyAlignment="true" applyBorder="true" applyFill="false" applyFont="true" applyNumberFormat="true" borderId="10" fillId="0" fontId="7" numFmtId="1000" quotePrefix="false">
      <alignment horizontal="center" vertical="center" wrapText="true"/>
    </xf>
    <xf applyAlignment="true" applyBorder="false" applyFill="false" applyFont="true" applyNumberFormat="true" borderId="0" fillId="0" fontId="7" numFmtId="1000" quotePrefix="false">
      <alignment horizontal="center" vertical="center" wrapText="true"/>
    </xf>
    <xf applyAlignment="true" applyBorder="true" applyFill="false" applyFont="true" applyNumberFormat="true" borderId="11" fillId="0" fontId="7" numFmtId="1000" quotePrefix="false">
      <alignment horizontal="center" vertical="center" wrapText="true"/>
    </xf>
    <xf applyAlignment="true" applyBorder="true" applyFill="false" applyFont="true" applyNumberFormat="true" borderId="12" fillId="0" fontId="7" numFmtId="1000" quotePrefix="false">
      <alignment horizontal="center" vertical="center" wrapText="true"/>
    </xf>
    <xf applyAlignment="true" applyBorder="true" applyFill="false" applyFont="true" applyNumberFormat="true" borderId="13" fillId="0" fontId="8" numFmtId="1000" quotePrefix="false">
      <alignment horizontal="center" vertical="center" wrapText="true"/>
    </xf>
    <xf applyAlignment="true" applyBorder="true" applyFill="false" applyFont="true" applyNumberFormat="true" borderId="14" fillId="0" fontId="9" numFmtId="1000" quotePrefix="false">
      <alignment horizontal="center" vertical="center" wrapText="true"/>
    </xf>
    <xf applyAlignment="true" applyBorder="true" applyFill="false" applyFont="true" applyNumberFormat="true" borderId="15" fillId="0" fontId="7" numFmtId="1000" quotePrefix="false">
      <alignment horizontal="center" vertical="center" wrapText="true"/>
    </xf>
    <xf applyAlignment="true" applyBorder="true" applyFill="false" applyFont="true" applyNumberFormat="true" borderId="6" fillId="0" fontId="7" numFmtId="1000" quotePrefix="false">
      <alignment horizontal="right" vertical="center" wrapText="true"/>
    </xf>
    <xf applyAlignment="true" applyBorder="true" applyFill="false" applyFont="true" applyNumberFormat="true" borderId="6" fillId="0" fontId="7" numFmtId="1000" quotePrefix="false">
      <alignment wrapText="true"/>
    </xf>
    <xf applyAlignment="true" applyBorder="true" applyFill="false" applyFont="true" applyNumberFormat="true" borderId="16" fillId="0" fontId="9" numFmtId="1000" quotePrefix="false">
      <alignment wrapText="true"/>
    </xf>
    <xf applyAlignment="true" applyBorder="true" applyFill="false" applyFont="true" applyNumberFormat="true" borderId="6" fillId="0" fontId="7" numFmtId="1005" quotePrefix="false">
      <alignment horizontal="left" vertical="center" wrapText="true"/>
      <protection locked="false"/>
    </xf>
    <xf applyAlignment="true" applyBorder="true" applyFill="false" applyFont="true" applyNumberFormat="true" borderId="6" fillId="0" fontId="7" numFmtId="1006" quotePrefix="false">
      <alignment horizontal="right"/>
    </xf>
    <xf applyBorder="true" applyFill="false" applyFont="true" applyNumberFormat="true" borderId="6" fillId="0" fontId="7" numFmtId="1006" quotePrefix="false"/>
    <xf applyBorder="true" applyFill="false" applyFont="true" applyNumberFormat="true" borderId="6" fillId="0" fontId="9" numFmtId="1006" quotePrefix="false"/>
    <xf applyAlignment="true" applyBorder="true" applyFill="false" applyFont="true" applyNumberFormat="true" borderId="6" fillId="0" fontId="7" numFmtId="1006" quotePrefix="false">
      <alignment vertical="center"/>
    </xf>
    <xf applyAlignment="true" applyBorder="false" applyFill="false" applyFont="true" applyNumberFormat="true" borderId="0" fillId="0" fontId="3" numFmtId="1000" quotePrefix="false">
      <alignment vertical="center"/>
    </xf>
    <xf applyAlignment="true" applyBorder="true" applyFill="false" applyFont="true" applyNumberFormat="true" borderId="6" fillId="0" fontId="7" numFmtId="1000" quotePrefix="false">
      <alignment vertical="center" wrapText="true"/>
    </xf>
    <xf applyAlignment="true" applyBorder="true" applyFill="false" applyFont="true" applyNumberFormat="true" borderId="6" fillId="0" fontId="10" numFmtId="1000" quotePrefix="false">
      <alignment vertical="center" wrapText="true"/>
    </xf>
    <xf applyAlignment="true" applyBorder="true" applyFill="false" applyFont="true" applyNumberFormat="true" borderId="6" fillId="0" fontId="10" numFmtId="1000" quotePrefix="false">
      <alignment horizontal="center" vertical="center" wrapText="true"/>
    </xf>
    <xf applyAlignment="true" applyBorder="true" applyFill="false" applyFont="true" applyNumberFormat="true" borderId="6" fillId="0" fontId="10" numFmtId="1006" quotePrefix="false">
      <alignment horizontal="right" vertical="bottom"/>
    </xf>
    <xf applyAlignment="true" applyBorder="true" applyFill="false" applyFont="true" applyNumberFormat="true" borderId="6" fillId="0" fontId="10" numFmtId="1006" quotePrefix="false">
      <alignment vertical="bottom"/>
    </xf>
    <xf applyAlignment="true" applyBorder="true" applyFill="false" applyFont="true" applyNumberFormat="true" borderId="6" fillId="0" fontId="11" numFmtId="1006" quotePrefix="false">
      <alignment vertical="bottom"/>
    </xf>
    <xf applyAlignment="true" applyBorder="true" applyFill="false" applyFont="true" applyNumberFormat="true" borderId="6" fillId="0" fontId="7" numFmtId="1000" quotePrefix="false">
      <alignment vertical="center"/>
    </xf>
    <xf applyAlignment="true" applyBorder="true" applyFill="false" applyFont="true" applyNumberFormat="true" borderId="6" fillId="0" fontId="7" numFmtId="1006" quotePrefix="false">
      <alignment horizontal="right" vertical="bottom"/>
    </xf>
    <xf applyAlignment="true" applyBorder="true" applyFill="false" applyFont="true" applyNumberFormat="true" borderId="6" fillId="0" fontId="7" numFmtId="1006" quotePrefix="false">
      <alignment vertical="bottom"/>
    </xf>
    <xf applyAlignment="true" applyBorder="true" applyFill="false" applyFont="true" applyNumberFormat="true" borderId="17" fillId="0" fontId="6" numFmtId="1007" quotePrefix="false">
      <alignment vertical="bottom" wrapText="true"/>
    </xf>
    <xf applyAlignment="true" applyBorder="true" applyFill="false" applyFont="true" applyNumberFormat="true" borderId="6" fillId="0" fontId="5" numFmtId="1000" quotePrefix="false">
      <alignment horizontal="left" vertical="bottom" wrapText="true"/>
    </xf>
    <xf applyAlignment="true" applyBorder="true" applyFill="false" applyFont="true" applyNumberFormat="true" borderId="6" fillId="0" fontId="3" numFmtId="1008" quotePrefix="false">
      <alignment horizontal="center" vertical="center" wrapText="true"/>
    </xf>
    <xf applyAlignment="true" applyBorder="true" applyFill="false" applyFont="true" applyNumberFormat="true" borderId="6" fillId="0" fontId="3" numFmtId="1006" quotePrefix="false">
      <alignment horizontal="right" vertical="bottom"/>
    </xf>
    <xf applyAlignment="true" applyBorder="true" applyFill="false" applyFont="true" applyNumberFormat="true" borderId="6" fillId="0" fontId="3" numFmtId="1006" quotePrefix="false">
      <alignment vertical="bottom"/>
    </xf>
    <xf applyAlignment="true" applyBorder="true" applyFill="false" applyFont="true" applyNumberFormat="true" borderId="6" fillId="0" fontId="5" numFmtId="1006" quotePrefix="false">
      <alignment vertical="bottom"/>
    </xf>
    <xf applyAlignment="true" applyBorder="true" applyFill="false" applyFont="true" applyNumberFormat="true" borderId="6" fillId="0" fontId="3" numFmtId="1009" quotePrefix="false">
      <alignment vertical="bottom" wrapText="true"/>
    </xf>
    <xf applyAlignment="true" applyBorder="true" applyFill="true" applyFont="true" applyNumberFormat="true" borderId="18" fillId="3" fontId="3" numFmtId="1010" quotePrefix="false">
      <alignment horizontal="left" vertical="center" wrapText="true"/>
    </xf>
    <xf applyAlignment="true" applyBorder="false" applyFill="false" applyFont="true" applyNumberFormat="true" borderId="0" fillId="0" fontId="12" numFmtId="1000" quotePrefix="false">
      <alignment vertical="center"/>
    </xf>
    <xf applyAlignment="true" applyBorder="true" applyFill="false" applyFont="true" applyNumberFormat="true" borderId="6" fillId="0" fontId="10" numFmtId="1000" quotePrefix="false">
      <alignment vertical="bottom" wrapText="true"/>
    </xf>
    <xf applyAlignment="true" applyBorder="true" applyFill="false" applyFont="true" applyNumberFormat="true" borderId="6" fillId="0" fontId="10" numFmtId="1008" quotePrefix="false">
      <alignment horizontal="center" vertical="center" wrapText="true"/>
    </xf>
    <xf applyAlignment="true" applyBorder="false" applyFill="false" applyFont="true" applyNumberFormat="true" borderId="0" fillId="0" fontId="13" numFmtId="1000" quotePrefix="false">
      <alignment vertical="center"/>
    </xf>
    <xf applyAlignment="true" applyBorder="true" applyFill="false" applyFont="true" applyNumberFormat="true" borderId="6" fillId="0" fontId="14" numFmtId="1000" quotePrefix="false">
      <alignment vertical="bottom"/>
    </xf>
    <xf applyAlignment="true" applyBorder="true" applyFill="false" applyFont="true" applyNumberFormat="true" borderId="6" fillId="0" fontId="14" numFmtId="1000" quotePrefix="false">
      <alignment horizontal="center" vertical="center" wrapText="true"/>
    </xf>
    <xf applyAlignment="true" applyBorder="true" applyFill="false" applyFont="true" applyNumberFormat="true" borderId="6" fillId="0" fontId="14" numFmtId="1006" quotePrefix="false">
      <alignment horizontal="right" vertical="bottom"/>
    </xf>
    <xf applyAlignment="true" applyBorder="true" applyFill="false" applyFont="true" applyNumberFormat="true" borderId="6" fillId="0" fontId="14" numFmtId="1006" quotePrefix="false">
      <alignment vertical="bottom"/>
    </xf>
    <xf applyAlignment="true" applyBorder="true" applyFill="false" applyFont="true" applyNumberFormat="true" borderId="6" fillId="0" fontId="15" numFmtId="1006" quotePrefix="false">
      <alignment vertical="bottom"/>
    </xf>
    <xf applyAlignment="true" applyBorder="true" applyFill="false" applyFont="true" applyNumberFormat="true" borderId="6" fillId="0" fontId="7" numFmtId="1000" quotePrefix="false">
      <alignment vertical="bottom" wrapText="true"/>
    </xf>
    <xf applyAlignment="true" applyBorder="true" applyFill="false" applyFont="true" applyNumberFormat="true" borderId="6" fillId="0" fontId="7" numFmtId="1008" quotePrefix="false">
      <alignment horizontal="center" vertical="center" wrapText="true"/>
    </xf>
    <xf applyAlignment="true" applyBorder="true" applyFill="false" applyFont="true" applyNumberFormat="true" borderId="6" fillId="0" fontId="9" numFmtId="1006" quotePrefix="false">
      <alignment vertical="bottom"/>
    </xf>
    <xf applyAlignment="true" applyBorder="true" applyFill="false" applyFont="true" applyNumberFormat="true" borderId="6" fillId="0" fontId="7" numFmtId="1011" quotePrefix="false">
      <alignment vertical="bottom" wrapText="true"/>
    </xf>
    <xf applyAlignment="true" applyBorder="true" applyFill="false" applyFont="true" applyNumberFormat="true" borderId="6" fillId="0" fontId="16" numFmtId="1011" quotePrefix="false">
      <alignment vertical="bottom" wrapText="true"/>
    </xf>
    <xf applyAlignment="true" applyBorder="true" applyFill="false" applyFont="true" applyNumberFormat="true" borderId="6" fillId="0" fontId="5" numFmtId="1008" quotePrefix="false">
      <alignment horizontal="center" shrinkToFit="true" vertical="center"/>
    </xf>
    <xf applyAlignment="true" applyBorder="true" applyFill="true" applyFont="true" applyNumberFormat="true" borderId="19" fillId="4" fontId="16" numFmtId="1012" quotePrefix="false">
      <alignment vertical="center" wrapText="true"/>
    </xf>
    <xf applyAlignment="true" applyBorder="true" applyFill="false" applyFont="true" applyNumberFormat="true" borderId="20" fillId="0" fontId="17" numFmtId="1013" quotePrefix="false">
      <alignment vertical="top" wrapText="true"/>
    </xf>
    <xf applyAlignment="true" applyBorder="true" applyFill="false" applyFont="true" applyNumberFormat="true" borderId="21" fillId="0" fontId="18" numFmtId="1013" quotePrefix="false">
      <alignment vertical="top" wrapText="true"/>
    </xf>
    <xf applyAlignment="true" applyBorder="true" applyFill="false" applyFont="true" applyNumberFormat="true" borderId="6" fillId="0" fontId="10" numFmtId="1000" quotePrefix="false">
      <alignment vertical="bottom"/>
    </xf>
    <xf applyAlignment="true" applyBorder="true" applyFill="false" applyFont="true" applyNumberFormat="true" borderId="22" fillId="0" fontId="17" numFmtId="1014" quotePrefix="false">
      <alignment vertical="top" wrapText="true"/>
    </xf>
    <xf applyAlignment="true" applyBorder="true" applyFill="false" applyFont="true" applyNumberFormat="true" borderId="21" fillId="0" fontId="4" numFmtId="1013" quotePrefix="false">
      <alignment vertical="top" wrapText="true"/>
    </xf>
    <xf applyAlignment="true" applyBorder="false" applyFill="false" applyFont="true" applyNumberFormat="true" borderId="0" fillId="0" fontId="7" numFmtId="1000" quotePrefix="false">
      <alignment vertical="center"/>
    </xf>
    <xf applyAlignment="true" applyBorder="true" applyFill="false" applyFont="true" applyNumberFormat="true" borderId="6" fillId="0" fontId="5" numFmtId="1008" quotePrefix="false">
      <alignment horizontal="center" shrinkToFit="true" vertical="center"/>
      <protection locked="false"/>
    </xf>
    <xf applyAlignment="true" applyBorder="true" applyFill="true" applyFont="true" applyNumberFormat="true" borderId="23" fillId="5" fontId="19" numFmtId="1015" quotePrefix="false">
      <alignment vertical="top" wrapText="true"/>
    </xf>
    <xf applyAlignment="true" applyBorder="true" applyFill="false" applyFont="true" applyNumberFormat="true" borderId="24" fillId="0" fontId="9" numFmtId="1000" quotePrefix="false">
      <alignment horizontal="left" vertical="bottom" wrapText="true"/>
    </xf>
    <xf applyAlignment="true" applyBorder="true" applyFill="false" applyFont="true" applyNumberFormat="true" borderId="6" fillId="0" fontId="5" numFmtId="1016" quotePrefix="false">
      <alignment vertical="bottom" wrapText="true"/>
    </xf>
    <xf applyAlignment="true" applyBorder="false" applyFill="false" applyFont="true" applyNumberFormat="true" borderId="0" fillId="0" fontId="20" numFmtId="1000" quotePrefix="false">
      <alignment vertical="center"/>
    </xf>
    <xf applyAlignment="true" applyBorder="true" applyFill="true" applyFont="true" applyNumberFormat="true" borderId="6" fillId="2" fontId="5" numFmtId="1000" quotePrefix="false">
      <alignment horizontal="left" wrapText="true"/>
    </xf>
    <xf applyAlignment="true" applyBorder="true" applyFill="true" applyFont="true" applyNumberFormat="true" borderId="6" fillId="2" fontId="3" numFmtId="1008" quotePrefix="false">
      <alignment horizontal="left" wrapText="true"/>
    </xf>
    <xf applyAlignment="true" applyBorder="true" applyFill="false" applyFont="true" applyNumberFormat="true" borderId="6" fillId="0" fontId="21" numFmtId="1006" quotePrefix="false">
      <alignment vertical="center"/>
    </xf>
    <xf applyBorder="true" applyFill="false" applyFont="true" applyNumberFormat="true" borderId="6" fillId="0" fontId="3" numFmtId="1006" quotePrefix="false"/>
    <xf applyBorder="true" applyFill="false" applyFont="true" applyNumberFormat="true" borderId="6" fillId="0" fontId="5" numFmtId="1006" quotePrefix="false"/>
    <xf applyAlignment="true" applyBorder="true" applyFill="false" applyFont="true" applyNumberFormat="true" borderId="6" fillId="0" fontId="7" numFmtId="1000" quotePrefix="false">
      <alignment horizontal="left" vertical="bottom" wrapText="true"/>
    </xf>
    <xf applyAlignment="true" applyBorder="true" applyFill="false" applyFont="true" applyNumberFormat="true" borderId="6" fillId="0" fontId="7" numFmtId="1006" quotePrefix="false">
      <alignment horizontal="center" vertical="bottom"/>
    </xf>
    <xf applyAlignment="true" applyBorder="true" applyFill="false" applyFont="true" applyNumberFormat="true" borderId="6" fillId="0" fontId="5" numFmtId="1006" quotePrefix="false">
      <alignment horizontal="right" shrinkToFit="true" vertical="bottom"/>
    </xf>
    <xf applyAlignment="true" applyBorder="true" applyFill="false" applyFont="true" applyNumberFormat="true" borderId="6" fillId="0" fontId="3" numFmtId="1017" quotePrefix="false">
      <alignment horizontal="left" vertical="bottom" wrapText="true"/>
    </xf>
    <xf applyAlignment="true" applyBorder="false" applyFill="false" applyFont="true" applyNumberFormat="true" borderId="0" fillId="0" fontId="14" numFmtId="1000" quotePrefix="false">
      <alignment vertical="center"/>
    </xf>
    <xf applyAlignment="true" applyBorder="true" applyFill="false" applyFont="true" applyNumberFormat="true" borderId="6" fillId="0" fontId="22" numFmtId="1000" quotePrefix="false">
      <alignment horizontal="left" vertical="bottom" wrapText="true"/>
    </xf>
    <xf applyAlignment="true" applyBorder="true" applyFill="false" applyFont="true" applyNumberFormat="true" borderId="6" fillId="0" fontId="13" numFmtId="1008" quotePrefix="false">
      <alignment horizontal="center" vertical="center" wrapText="true"/>
    </xf>
    <xf applyAlignment="true" applyBorder="true" applyFill="false" applyFont="true" applyNumberFormat="true" borderId="6" fillId="0" fontId="13" numFmtId="1006" quotePrefix="false">
      <alignment horizontal="right" vertical="bottom"/>
    </xf>
    <xf applyAlignment="true" applyBorder="true" applyFill="false" applyFont="true" applyNumberFormat="true" borderId="6" fillId="0" fontId="13" numFmtId="1006" quotePrefix="false">
      <alignment vertical="bottom"/>
    </xf>
    <xf applyAlignment="true" applyBorder="true" applyFill="false" applyFont="true" applyNumberFormat="true" borderId="6" fillId="0" fontId="19" numFmtId="1018" quotePrefix="false">
      <alignment vertical="bottom" wrapText="true"/>
    </xf>
    <xf applyAlignment="true" applyBorder="true" applyFill="false" applyFont="true" applyNumberFormat="true" borderId="6" fillId="0" fontId="5" numFmtId="1000" quotePrefix="false">
      <alignment horizontal="left" wrapText="true"/>
    </xf>
    <xf applyAlignment="true" applyBorder="true" applyFill="false" applyFont="true" applyNumberFormat="true" borderId="6" fillId="0" fontId="3" numFmtId="1008" quotePrefix="false">
      <alignment horizontal="left" wrapText="true"/>
    </xf>
    <xf applyBorder="true" applyFill="true" applyFont="true" applyNumberFormat="true" borderId="6" fillId="6" fontId="5" numFmtId="1006" quotePrefix="false"/>
    <xf applyAlignment="true" applyBorder="true" applyFill="true" applyFont="true" applyNumberFormat="true" borderId="25" fillId="7" fontId="19" numFmtId="1019" quotePrefix="false">
      <alignment wrapText="true"/>
    </xf>
    <xf applyAlignment="true" applyBorder="true" applyFill="false" applyFont="true" applyNumberFormat="true" borderId="6" fillId="0" fontId="23" numFmtId="1000" quotePrefix="false">
      <alignment horizontal="center" vertical="center" wrapText="true"/>
    </xf>
    <xf applyAlignment="true" applyBorder="true" applyFill="false" applyFont="true" applyNumberFormat="true" borderId="21" fillId="0" fontId="6" numFmtId="1013" quotePrefix="false">
      <alignment vertical="top" wrapText="true"/>
    </xf>
    <xf applyAlignment="true" applyBorder="true" applyFill="false" applyFont="true" applyNumberFormat="true" borderId="6" fillId="0" fontId="24" numFmtId="1008" quotePrefix="false">
      <alignment horizontal="center" vertical="center" wrapText="true"/>
    </xf>
    <xf applyAlignment="true" applyBorder="true" applyFill="false" applyFont="true" applyNumberFormat="true" borderId="26" fillId="0" fontId="16" numFmtId="1020" quotePrefix="false">
      <alignment vertical="center" wrapText="true"/>
    </xf>
    <xf applyAlignment="true" applyBorder="false" applyFill="false" applyFont="true" applyNumberFormat="true" borderId="0" fillId="0" fontId="25" numFmtId="1000" quotePrefix="false">
      <alignment vertical="center"/>
    </xf>
    <xf applyAlignment="true" applyBorder="true" applyFill="true" applyFont="true" applyNumberFormat="true" borderId="6" fillId="6" fontId="3" numFmtId="1008" quotePrefix="false">
      <alignment horizontal="left" wrapText="true"/>
    </xf>
    <xf applyAlignment="true" applyBorder="true" applyFill="false" applyFont="true" applyNumberFormat="true" borderId="6" fillId="0" fontId="3" numFmtId="1000" quotePrefix="false">
      <alignment vertical="bottom" wrapText="true"/>
    </xf>
    <xf applyAlignment="true" applyBorder="true" applyFill="false" applyFont="true" borderId="27" fillId="0" fontId="26" quotePrefix="false">
      <alignment vertical="bottom" wrapText="true"/>
    </xf>
    <xf applyAlignment="true" applyBorder="true" applyFill="false" applyFont="true" applyNumberFormat="true" borderId="28" fillId="0" fontId="5" numFmtId="1021" quotePrefix="false">
      <alignment horizontal="left" wrapText="true"/>
    </xf>
    <xf applyAlignment="true" applyBorder="false" applyFill="false" applyFont="true" applyNumberFormat="true" borderId="0" fillId="0" fontId="27" numFmtId="1000" quotePrefix="false">
      <alignment vertical="center"/>
    </xf>
    <xf applyAlignment="true" applyBorder="true" applyFill="false" applyFont="true" applyNumberFormat="true" borderId="6" fillId="0" fontId="9" numFmtId="1006" quotePrefix="false">
      <alignment horizontal="right" vertical="bottom"/>
    </xf>
    <xf applyAlignment="true" applyBorder="true" applyFill="false" applyFont="true" applyNumberFormat="true" borderId="6" fillId="0" fontId="18" numFmtId="1006" quotePrefix="false">
      <alignment vertical="bottom" wrapText="true"/>
    </xf>
    <xf applyAlignment="true" applyBorder="true" applyFill="false" applyFont="true" applyNumberFormat="true" borderId="29" fillId="0" fontId="3" numFmtId="1000" quotePrefix="false">
      <alignment vertical="bottom" wrapText="true"/>
    </xf>
    <xf applyAlignment="true" applyBorder="true" applyFill="false" applyFont="true" applyNumberFormat="true" borderId="6" fillId="0" fontId="3" numFmtId="1002" quotePrefix="false">
      <alignment horizontal="right" vertical="bottom"/>
    </xf>
    <xf applyAlignment="true" applyBorder="true" applyFill="false" applyFont="true" applyNumberFormat="true" borderId="6" fillId="0" fontId="3" numFmtId="1002" quotePrefix="false">
      <alignment vertical="bottom"/>
    </xf>
    <xf applyAlignment="true" applyBorder="true" applyFill="false" applyFont="true" applyNumberFormat="true" borderId="6" fillId="0" fontId="5" numFmtId="1002" quotePrefix="false">
      <alignment vertical="bottom"/>
    </xf>
    <xf applyAlignment="true" applyBorder="true" applyFill="true" applyFont="true" applyNumberFormat="true" borderId="30" fillId="8" fontId="28" numFmtId="1022" quotePrefix="false">
      <alignment horizontal="left" wrapText="true"/>
    </xf>
    <xf applyAlignment="true" applyBorder="true" applyFill="true" applyFont="true" applyNumberFormat="true" borderId="29" fillId="6" fontId="3" numFmtId="1000" quotePrefix="false">
      <alignment vertical="center" wrapText="true"/>
    </xf>
    <xf applyAlignment="true" applyBorder="true" applyFill="true" applyFont="true" applyNumberFormat="true" borderId="6" fillId="6" fontId="3" numFmtId="1000" quotePrefix="false">
      <alignment vertical="center" wrapText="true"/>
    </xf>
    <xf applyAlignment="true" applyBorder="false" applyFill="false" applyFont="true" applyNumberFormat="true" borderId="0" fillId="0" fontId="29" numFmtId="1000" quotePrefix="false">
      <alignment vertical="center"/>
    </xf>
    <xf applyAlignment="true" applyBorder="true" applyFill="true" applyFont="true" applyNumberFormat="true" borderId="29" fillId="6" fontId="12" numFmtId="1000" quotePrefix="false">
      <alignment vertical="center" wrapText="true"/>
    </xf>
    <xf applyAlignment="true" applyBorder="true" applyFill="true" applyFont="true" applyNumberFormat="true" borderId="6" fillId="2" fontId="12" numFmtId="1008" quotePrefix="false">
      <alignment horizontal="left" wrapText="true"/>
    </xf>
    <xf applyAlignment="true" applyBorder="true" applyFill="false" applyFont="true" applyNumberFormat="true" borderId="6" fillId="0" fontId="30" numFmtId="1006" quotePrefix="false">
      <alignment vertical="center"/>
    </xf>
    <xf applyBorder="true" applyFill="false" applyFont="true" applyNumberFormat="true" borderId="6" fillId="0" fontId="31" numFmtId="1006" quotePrefix="false"/>
    <xf applyAlignment="true" applyBorder="true" applyFill="false" applyFont="true" applyNumberFormat="true" borderId="6" fillId="0" fontId="21" numFmtId="1006" quotePrefix="false">
      <alignment horizontal="right" vertical="center"/>
    </xf>
    <xf applyAlignment="true" applyBorder="true" applyFill="false" applyFont="true" applyNumberFormat="true" borderId="6" fillId="0" fontId="32" numFmtId="1006" quotePrefix="false">
      <alignment vertical="center"/>
    </xf>
    <xf applyBorder="true" applyFill="false" applyFont="true" applyNumberFormat="true" borderId="6" fillId="0" fontId="12" numFmtId="1006" quotePrefix="false"/>
    <xf applyAlignment="true" applyBorder="true" applyFill="true" applyFont="true" applyNumberFormat="true" borderId="6" fillId="6" fontId="12" numFmtId="1000" quotePrefix="false">
      <alignment vertical="center" wrapText="true"/>
    </xf>
    <xf applyBorder="true" applyFill="true" applyFont="true" applyNumberFormat="true" borderId="6" fillId="6" fontId="3" numFmtId="1006" quotePrefix="false"/>
    <xf applyAlignment="true" applyBorder="true" applyFill="false" applyFont="true" applyNumberFormat="true" borderId="29" fillId="0" fontId="12" numFmtId="1000" quotePrefix="false">
      <alignment vertical="center" wrapText="true"/>
    </xf>
    <xf applyAlignment="true" applyBorder="true" applyFill="false" applyFont="true" applyNumberFormat="true" borderId="29" fillId="0" fontId="3" numFmtId="1000" quotePrefix="false">
      <alignment vertical="center" wrapText="true"/>
    </xf>
    <xf applyAlignment="true" applyBorder="true" applyFill="false" applyFont="true" applyNumberFormat="true" borderId="6" fillId="0" fontId="3" numFmtId="1000" quotePrefix="false">
      <alignment vertical="center" wrapText="true"/>
    </xf>
    <xf applyAlignment="true" applyBorder="true" applyFill="false" applyFont="true" applyNumberFormat="true" borderId="6" fillId="0" fontId="3" numFmtId="1000" quotePrefix="false">
      <alignment horizontal="center" vertical="center" wrapText="true"/>
    </xf>
    <xf applyBorder="false" applyFill="false" applyFont="true" applyNumberFormat="true" borderId="0" fillId="0" fontId="33" numFmtId="1000" quotePrefix="false"/>
    <xf applyAlignment="true" applyBorder="true" applyFill="false" applyFont="true" borderId="31" fillId="0" fontId="34" quotePrefix="false">
      <alignment vertical="top" wrapText="true"/>
    </xf>
    <xf applyAlignment="true" applyBorder="true" applyFill="true" applyFont="true" applyNumberFormat="true" borderId="24" fillId="9" fontId="7" numFmtId="1000" quotePrefix="false">
      <alignment vertical="bottom" wrapText="true"/>
      <protection locked="false"/>
    </xf>
    <xf applyAlignment="true" applyBorder="true" applyFill="true" applyFont="true" applyNumberFormat="true" borderId="24" fillId="9" fontId="7" numFmtId="1008" quotePrefix="false">
      <alignment horizontal="center" vertical="center" wrapText="true"/>
      <protection locked="false"/>
    </xf>
    <xf applyAlignment="true" applyBorder="true" applyFill="false" applyFont="true" applyNumberFormat="true" borderId="32" fillId="0" fontId="3" numFmtId="1000" quotePrefix="false">
      <alignment vertical="bottom"/>
    </xf>
    <xf applyBorder="false" applyFill="false" applyFont="true" applyNumberFormat="true" borderId="0" fillId="0" fontId="2" numFmtId="1000" quotePrefix="false"/>
    <xf applyAlignment="true" applyBorder="true" applyFill="false" applyFont="true" applyNumberFormat="true" borderId="33" fillId="0" fontId="2" numFmtId="1000" quotePrefix="false">
      <alignment vertical="bottom"/>
    </xf>
    <xf applyAlignment="true" applyBorder="true" applyFill="false" applyFont="true" applyNumberFormat="true" borderId="24" fillId="0" fontId="7" numFmtId="1008" quotePrefix="false">
      <alignment horizontal="center" vertical="center" wrapText="true"/>
      <protection locked="false"/>
    </xf>
    <xf applyAlignment="true" applyBorder="true" applyFill="false" applyFont="true" applyNumberFormat="true" borderId="34" fillId="0" fontId="1" numFmtId="1000" quotePrefix="false">
      <alignment vertical="bottom"/>
    </xf>
    <xf applyAlignment="true" applyBorder="true" applyFill="true" applyFont="true" applyNumberFormat="true" borderId="35" fillId="10" fontId="3" numFmtId="1000" quotePrefix="false">
      <alignment vertical="bottom" wrapText="true"/>
      <protection locked="false"/>
    </xf>
    <xf applyAlignment="true" applyBorder="true" applyFill="false" applyFont="true" applyNumberFormat="true" borderId="24" fillId="0" fontId="3" numFmtId="1008" quotePrefix="false">
      <alignment horizontal="center" vertical="center" wrapText="true"/>
      <protection locked="false"/>
    </xf>
    <xf applyAlignment="true" applyBorder="true" applyFill="false" applyFont="true" applyNumberFormat="true" borderId="36" fillId="0" fontId="3" numFmtId="1006" quotePrefix="false">
      <alignment horizontal="right" shrinkToFit="true" vertical="bottom"/>
    </xf>
    <xf applyAlignment="true" applyBorder="true" applyFill="false" applyFont="true" applyNumberFormat="true" borderId="36" fillId="0" fontId="3" numFmtId="1006" quotePrefix="false">
      <alignment shrinkToFit="true" vertical="bottom"/>
    </xf>
    <xf applyBorder="false" applyFill="false" applyFont="true" applyNumberFormat="true" borderId="0" fillId="0" fontId="35" numFmtId="1000" quotePrefix="false"/>
    <xf applyAlignment="true" applyBorder="true" applyFill="true" applyFont="true" applyNumberFormat="true" borderId="37" fillId="11" fontId="3" numFmtId="1008" quotePrefix="false">
      <alignment horizontal="center" vertical="center" wrapText="true"/>
      <protection locked="false"/>
    </xf>
    <xf applyAlignment="true" applyBorder="true" applyFill="true" applyFont="true" applyNumberFormat="true" borderId="38" fillId="12" fontId="3" numFmtId="1000" quotePrefix="false">
      <alignment vertical="bottom" wrapText="true"/>
    </xf>
    <xf applyAlignment="true" applyBorder="true" applyFill="true" applyFont="true" applyNumberFormat="true" borderId="39" fillId="13" fontId="4" numFmtId="1000" quotePrefix="false">
      <alignment horizontal="center" vertical="center"/>
    </xf>
    <xf applyAlignment="true" applyBorder="true" applyFill="true" applyFont="true" applyNumberFormat="true" borderId="40" fillId="14" fontId="3" numFmtId="1006" quotePrefix="false">
      <alignment shrinkToFit="true" vertical="bottom"/>
    </xf>
    <xf applyAlignment="true" applyBorder="true" applyFill="true" applyFont="true" applyNumberFormat="true" borderId="35" fillId="10" fontId="3" numFmtId="1000" quotePrefix="false">
      <alignment vertical="center" wrapText="true"/>
      <protection locked="false"/>
    </xf>
    <xf applyAlignment="true" applyBorder="true" applyFill="false" applyFont="true" applyNumberFormat="true" borderId="6" fillId="0" fontId="3" numFmtId="1006" quotePrefix="false">
      <alignment horizontal="right"/>
    </xf>
    <xf applyBorder="true" applyFill="false" applyFont="true" applyNumberFormat="true" borderId="32" fillId="0" fontId="3" numFmtId="1000" quotePrefix="false"/>
    <xf applyAlignment="true" applyBorder="true" applyFill="true" applyFont="true" applyNumberFormat="true" borderId="24" fillId="9" fontId="3" numFmtId="1000" quotePrefix="false">
      <alignment wrapText="true"/>
    </xf>
    <xf applyAlignment="true" applyBorder="true" applyFill="true" applyFont="true" applyNumberFormat="true" borderId="24" fillId="9" fontId="3" numFmtId="1008" quotePrefix="false">
      <alignment horizontal="center" wrapText="true"/>
      <protection locked="false"/>
    </xf>
    <xf applyAlignment="true" applyBorder="true" applyFill="true" applyFont="true" applyNumberFormat="true" borderId="24" fillId="9" fontId="4" numFmtId="1000" quotePrefix="false">
      <alignment horizontal="center" vertical="center" wrapText="true"/>
    </xf>
    <xf applyAlignment="true" applyBorder="true" applyFill="false" applyFont="true" applyNumberFormat="true" borderId="41" fillId="0" fontId="7" numFmtId="1000" quotePrefix="false">
      <alignment vertical="bottom"/>
    </xf>
    <xf applyAlignment="true" applyBorder="true" applyFill="true" applyFont="true" applyNumberFormat="true" borderId="24" fillId="9" fontId="3" numFmtId="1000" quotePrefix="false">
      <alignment horizontal="left" vertical="bottom" wrapText="true"/>
      <protection locked="false"/>
    </xf>
    <xf applyBorder="false" applyFill="false" applyFont="true" applyNumberFormat="true" borderId="0" fillId="0" fontId="36" numFmtId="1000" quotePrefix="false"/>
    <xf applyAlignment="true" applyBorder="true" applyFill="false" applyFont="true" applyNumberFormat="true" borderId="24" fillId="0" fontId="3" numFmtId="1008" quotePrefix="false">
      <alignment horizontal="center" vertical="center"/>
    </xf>
    <xf applyAlignment="true" applyBorder="true" applyFill="true" applyFont="true" applyNumberFormat="true" borderId="24" fillId="9" fontId="3" numFmtId="1023" quotePrefix="false">
      <alignment horizontal="justify" vertical="bottom" wrapText="true"/>
    </xf>
    <xf applyAlignment="true" applyBorder="true" applyFill="true" applyFont="true" applyNumberFormat="true" borderId="24" fillId="9" fontId="7" numFmtId="1023" quotePrefix="false">
      <alignment horizontal="justify" vertical="bottom" wrapText="true"/>
    </xf>
    <xf applyAlignment="true" applyBorder="true" applyFill="false" applyFont="true" applyNumberFormat="true" borderId="24" fillId="0" fontId="7" numFmtId="1008" quotePrefix="false">
      <alignment horizontal="center" vertical="center"/>
    </xf>
    <xf applyAlignment="true" applyBorder="true" applyFill="true" applyFont="true" applyNumberFormat="true" borderId="24" fillId="9" fontId="3" numFmtId="1008" quotePrefix="false">
      <alignment horizontal="center" vertical="center"/>
    </xf>
    <xf applyAlignment="true" applyBorder="true" applyFill="true" applyFont="true" applyNumberFormat="true" borderId="24" fillId="9" fontId="7" numFmtId="1023" quotePrefix="false">
      <alignment horizontal="left" vertical="bottom" wrapText="true"/>
    </xf>
    <xf applyAlignment="true" applyBorder="true" applyFill="true" applyFont="true" applyNumberFormat="true" borderId="24" fillId="9" fontId="7" numFmtId="1008" quotePrefix="false">
      <alignment horizontal="center" vertical="center"/>
    </xf>
    <xf applyAlignment="true" applyBorder="true" applyFill="false" applyFont="true" applyNumberFormat="true" borderId="24" fillId="0" fontId="9" numFmtId="1024" quotePrefix="false">
      <alignment horizontal="center" shrinkToFit="true" vertical="center"/>
    </xf>
    <xf applyAlignment="true" applyBorder="true" applyFill="false" applyFont="true" applyNumberFormat="true" borderId="24" fillId="0" fontId="5" numFmtId="1024" quotePrefix="false">
      <alignment horizontal="center" shrinkToFit="true" vertical="center"/>
    </xf>
    <xf applyAlignment="true" applyBorder="true" applyFill="false" applyFont="true" applyNumberFormat="true" borderId="24" fillId="0" fontId="7" numFmtId="1000" quotePrefix="false">
      <alignment horizontal="center" vertical="center"/>
    </xf>
  </cellXfs>
  <cellStyles count="1">
    <cellStyle builtinId="0" name="Normal" xfId="0"/>
  </cellStyles>
  <dxfs count="0"/>
  <tableStyles count="0" defaultPivotStyle="PivotStyleMedium4" defaultTableStyle="TableStyleMedium9"/>
</styleSheet>
</file>

<file path=xl/_rels/workbook.xml.rels><?xml version="1.0" encoding="UTF-8" standalone="no" ?>
<Relationships xmlns="http://schemas.openxmlformats.org/package/2006/relationships">
  <Relationship Id="rId1" Target="worksheets/sheet1.xml" Type="http://schemas.openxmlformats.org/officeDocument/2006/relationships/worksheet"/>
  <Relationship Id="rId2" Target="sharedStrings.xml" Type="http://schemas.openxmlformats.org/officeDocument/2006/relationships/sharedStrings"/>
  <Relationship Id="rId3" Target="styles.xml" Type="http://schemas.openxmlformats.org/officeDocument/2006/relationships/styles"/>
  <Relationship Id="rId4" Target="theme/theme1.xml" Type="http://schemas.openxmlformats.org/officeDocument/2006/relationships/theme"/>
</Relationships>

</file>

<file path=xl/theme/theme1.xml><?xml version="1.0" encoding="utf-8"?>
<a:theme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theme>
</file>

<file path=xl/worksheets/_rels/sheet1.xml.rels><?xml version="1.0" encoding="UTF-8" standalone="no" ?>
<Relationships xmlns="http://schemas.openxmlformats.org/package/2006/relationships">
  <Relationship Id="rId1" Target="https://www.garant.ru/hotlaw/federal/1838178/" TargetMode="External" Type="http://schemas.openxmlformats.org/officeDocument/2006/relationships/hyperlink"/>
  <Relationship Id="rId2" Target="../drawings/vmlDrawing1.vml" Type="http://schemas.openxmlformats.org/officeDocument/2006/relationships/vmlDrawing"/>
  <Relationship Id="rId3" Target="../comments1.xml" Type="http://schemas.openxmlformats.org/officeDocument/2006/relationships/comments"/>
</Relationships>

</file>

<file path=xl/worksheets/sheet1.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heetPr>
    <outlinePr summaryBelow="true" summaryRight="true"/>
    <pageSetUpPr fitToPage="true"/>
  </sheetPr>
  <dimension ref="A1:I255"/>
  <sheetViews>
    <sheetView showZeros="true" workbookViewId="0">
      <pane activePane="bottomRight" state="frozen" topLeftCell="C12" xSplit="2" ySplit="11"/>
    </sheetView>
  </sheetViews>
  <sheetFormatPr baseColWidth="8" customHeight="false" defaultColWidth="9.00000016916618" defaultRowHeight="16.5" zeroHeight="false"/>
  <cols>
    <col customWidth="true" max="1" min="1" outlineLevel="0" style="1" width="65.9486861454758"/>
    <col customWidth="true" max="2" min="2" outlineLevel="0" style="2" width="30.0000010149971"/>
    <col customWidth="true" max="3" min="3" outlineLevel="0" style="1" width="22.2851556506495"/>
    <col customWidth="true" max="4" min="4" outlineLevel="0" style="3" width="19.4257816365712"/>
    <col customWidth="true" max="5" min="5" outlineLevel="0" style="3" width="19.710937625553"/>
    <col customWidth="true" max="8" min="6" outlineLevel="0" style="3" width="19.8554691511089"/>
    <col customWidth="true" max="9" min="9" outlineLevel="0" style="1" width="71.5703138387917"/>
    <col bestFit="true" customWidth="true" max="16384" min="10" outlineLevel="0" style="1" width="9.00000016916618"/>
  </cols>
  <sheetData>
    <row customFormat="true" customHeight="true" ht="15.75" outlineLevel="0" r="1" s="4">
      <c r="B1" s="5" t="n"/>
      <c r="C1" s="6" t="n"/>
      <c r="D1" s="7" t="n"/>
      <c r="E1" s="8" t="n"/>
      <c r="F1" s="9" t="n"/>
      <c r="G1" s="9" t="n"/>
      <c r="H1" s="10" t="n"/>
      <c r="I1" s="11" t="s">
        <v>0</v>
      </c>
    </row>
    <row customFormat="true" customHeight="true" ht="15.75" outlineLevel="0" r="2" s="4">
      <c r="A2" s="12" t="s">
        <v>1</v>
      </c>
      <c r="B2" s="12" t="s"/>
      <c r="C2" s="12" t="s"/>
      <c r="D2" s="12" t="s"/>
      <c r="E2" s="12" t="s"/>
      <c r="F2" s="12" t="s"/>
      <c r="G2" s="12" t="s"/>
      <c r="H2" s="12" t="s"/>
      <c r="I2" s="12" t="s"/>
    </row>
    <row customFormat="true" customHeight="true" ht="15.75" outlineLevel="0" r="3" s="4">
      <c r="A3" s="12" t="s">
        <v>2</v>
      </c>
      <c r="B3" s="12" t="s"/>
      <c r="C3" s="12" t="s"/>
      <c r="D3" s="12" t="s"/>
      <c r="E3" s="12" t="s"/>
      <c r="F3" s="12" t="s"/>
      <c r="G3" s="12" t="s"/>
      <c r="H3" s="12" t="s"/>
      <c r="I3" s="12" t="s"/>
    </row>
    <row customFormat="true" customHeight="true" ht="15.75" outlineLevel="0" r="4" s="4">
      <c r="B4" s="5" t="n"/>
      <c r="C4" s="6" t="n"/>
      <c r="D4" s="7" t="n"/>
      <c r="E4" s="8" t="n"/>
      <c r="F4" s="10" t="n"/>
      <c r="G4" s="10" t="n"/>
      <c r="H4" s="10" t="n"/>
    </row>
    <row customFormat="true" customHeight="true" ht="15.75" outlineLevel="0" r="5" s="4">
      <c r="A5" s="13" t="n"/>
      <c r="B5" s="14" t="n"/>
      <c r="C5" s="15" t="n"/>
      <c r="D5" s="16" t="n"/>
      <c r="E5" s="17" t="n"/>
      <c r="F5" s="18" t="n"/>
      <c r="G5" s="13" t="n"/>
      <c r="H5" s="13" t="s">
        <v>3</v>
      </c>
      <c r="I5" s="13" t="n"/>
    </row>
    <row customFormat="true" customHeight="true" ht="15.75" outlineLevel="0" r="6" s="4">
      <c r="B6" s="5" t="n"/>
      <c r="C6" s="6" t="n"/>
      <c r="D6" s="7" t="n"/>
      <c r="E6" s="8" t="n"/>
      <c r="F6" s="9" t="n"/>
      <c r="G6" s="9" t="n"/>
      <c r="H6" s="10" t="n"/>
      <c r="I6" s="10" t="n"/>
    </row>
    <row customFormat="true" customHeight="true" ht="15.75" outlineLevel="0" r="7" s="4">
      <c r="B7" s="5" t="n"/>
      <c r="C7" s="6" t="n"/>
      <c r="D7" s="7" t="n"/>
      <c r="E7" s="8" t="n"/>
      <c r="F7" s="9" t="n"/>
      <c r="G7" s="9" t="n"/>
      <c r="H7" s="10" t="n"/>
      <c r="I7" s="10" t="n"/>
    </row>
    <row customFormat="true" customHeight="true" ht="15.75" outlineLevel="0" r="8" s="4">
      <c r="B8" s="5" t="n"/>
      <c r="C8" s="6" t="n"/>
      <c r="D8" s="7" t="n"/>
      <c r="E8" s="8" t="n"/>
      <c r="F8" s="9" t="n"/>
      <c r="G8" s="9" t="n"/>
      <c r="H8" s="10" t="n"/>
      <c r="I8" s="10" t="n"/>
    </row>
    <row customFormat="true" customHeight="true" ht="27.6000003814697" outlineLevel="0" r="9" s="19">
      <c r="A9" s="20" t="s">
        <v>4</v>
      </c>
      <c r="B9" s="20" t="s">
        <v>5</v>
      </c>
      <c r="C9" s="21" t="s">
        <v>6</v>
      </c>
      <c r="D9" s="22" t="s">
        <v>7</v>
      </c>
      <c r="E9" s="23" t="s"/>
      <c r="F9" s="22" t="s">
        <v>8</v>
      </c>
      <c r="G9" s="24" t="s"/>
      <c r="H9" s="25" t="s"/>
      <c r="I9" s="26" t="s">
        <v>9</v>
      </c>
    </row>
    <row customFormat="true" customHeight="true" ht="44.0999984741211" outlineLevel="0" r="10" s="27">
      <c r="A10" s="28" t="s"/>
      <c r="B10" s="29" t="s"/>
      <c r="C10" s="30" t="s"/>
      <c r="D10" s="20" t="s">
        <v>10</v>
      </c>
      <c r="E10" s="31" t="s">
        <v>11</v>
      </c>
      <c r="F10" s="21" t="n">
        <v>2026</v>
      </c>
      <c r="G10" s="21" t="n">
        <v>2027</v>
      </c>
      <c r="H10" s="21" t="n">
        <v>2028</v>
      </c>
      <c r="I10" s="32" t="s"/>
    </row>
    <row customFormat="true" customHeight="true" ht="22.3500003814697" outlineLevel="0" r="11" s="27">
      <c r="A11" s="20" t="n">
        <v>1</v>
      </c>
      <c r="B11" s="20" t="n">
        <v>2</v>
      </c>
      <c r="C11" s="33" t="n">
        <v>3</v>
      </c>
      <c r="D11" s="34" t="n">
        <v>4</v>
      </c>
      <c r="E11" s="35" t="n">
        <v>5</v>
      </c>
      <c r="F11" s="34" t="n">
        <v>6</v>
      </c>
      <c r="G11" s="34" t="n">
        <v>7</v>
      </c>
      <c r="H11" s="34" t="n">
        <v>8</v>
      </c>
      <c r="I11" s="20" t="n">
        <v>9</v>
      </c>
    </row>
    <row customFormat="true" ht="33" outlineLevel="0" r="12" s="27">
      <c r="A12" s="36" t="s">
        <v>12</v>
      </c>
      <c r="B12" s="20" t="n"/>
      <c r="C12" s="37" t="n">
        <f aca="false" ca="false" dt2D="false" dtr="false" t="normal">C13+C57</f>
        <v>1742336223.2700002</v>
      </c>
      <c r="D12" s="38" t="n">
        <f aca="false" ca="false" dt2D="false" dtr="false" t="normal">D13+D57</f>
        <v>1679194626.12</v>
      </c>
      <c r="E12" s="39" t="n">
        <f aca="false" ca="false" dt2D="false" dtr="false" t="normal">E13+E57</f>
        <v>1790419552.27</v>
      </c>
      <c r="F12" s="38" t="n">
        <f aca="false" ca="false" dt2D="false" dtr="false" t="normal">F13+F57</f>
        <v>1809484976.5</v>
      </c>
      <c r="G12" s="38" t="n">
        <f aca="false" ca="false" dt2D="false" dtr="false" t="normal">G13+G57</f>
        <v>1891359502.43</v>
      </c>
      <c r="H12" s="38" t="n">
        <f aca="false" ca="false" dt2D="false" dtr="false" t="normal">H13+H57</f>
        <v>1962254843.43</v>
      </c>
      <c r="I12" s="40" t="n"/>
    </row>
    <row customFormat="true" customHeight="true" ht="20.1000003814697" outlineLevel="0" r="13" s="41">
      <c r="A13" s="42" t="s">
        <v>13</v>
      </c>
      <c r="B13" s="20" t="n"/>
      <c r="C13" s="37" t="n">
        <f aca="false" ca="false" dt2D="false" dtr="false" t="normal">C14+C28+C34+C47+C49+C52+C55</f>
        <v>1519651140.3600001</v>
      </c>
      <c r="D13" s="38" t="n">
        <f aca="false" ca="false" dt2D="false" dtr="false" t="normal">D14+D28+D34+D47+D49+D52+D55</f>
        <v>1516924526</v>
      </c>
      <c r="E13" s="39" t="n">
        <f aca="false" ca="false" dt2D="false" dtr="false" t="normal">E14+E28+E34+E47+E49+E52+E55</f>
        <v>1605717491</v>
      </c>
      <c r="F13" s="38" t="n">
        <f aca="false" ca="false" dt2D="false" dtr="false" t="normal">F14+F28+F34+F47+F49+F52+F55</f>
        <v>1673238895</v>
      </c>
      <c r="G13" s="38" t="n">
        <f aca="false" ca="false" dt2D="false" dtr="false" t="normal">G14+G28+G34+G47+G49+G52+G55</f>
        <v>1752388278</v>
      </c>
      <c r="H13" s="38" t="n">
        <f aca="false" ca="false" dt2D="false" dtr="false" t="normal">H14+H28+H34+H47+H49+H52+H55</f>
        <v>1823283619</v>
      </c>
      <c r="I13" s="40" t="n"/>
    </row>
    <row customFormat="true" customHeight="true" ht="35.25" outlineLevel="0" r="14" s="41">
      <c r="A14" s="43" t="s">
        <v>14</v>
      </c>
      <c r="B14" s="44" t="s">
        <v>15</v>
      </c>
      <c r="C14" s="45" t="n">
        <f aca="false" ca="false" dt2D="false" dtr="false" t="normal">C15</f>
        <v>1396900829.5500002</v>
      </c>
      <c r="D14" s="46" t="n">
        <f aca="false" ca="false" dt2D="false" dtr="false" t="normal">D15</f>
        <v>1420140745</v>
      </c>
      <c r="E14" s="47" t="n">
        <f aca="false" ca="false" dt2D="false" dtr="false" t="normal">E15</f>
        <v>1463844195</v>
      </c>
      <c r="F14" s="46" t="n">
        <f aca="false" ca="false" dt2D="false" dtr="false" t="normal">F15</f>
        <v>1532699338</v>
      </c>
      <c r="G14" s="46" t="n">
        <f aca="false" ca="false" dt2D="false" dtr="false" t="normal">G15</f>
        <v>1604535251</v>
      </c>
      <c r="H14" s="46" t="n">
        <f aca="false" ca="false" dt2D="false" dtr="false" t="normal">H15</f>
        <v>1671824514</v>
      </c>
      <c r="I14" s="46" t="n"/>
    </row>
    <row customFormat="true" ht="0" outlineLevel="0" r="15" s="41">
      <c r="A15" s="48" t="s">
        <v>16</v>
      </c>
      <c r="B15" s="20" t="s">
        <v>17</v>
      </c>
      <c r="C15" s="49" t="n">
        <f aca="false" ca="false" dt2D="false" dtr="false" t="normal">SUM(C16:C27)</f>
        <v>1396900829.5500002</v>
      </c>
      <c r="D15" s="50" t="n">
        <f aca="false" ca="false" dt2D="false" dtr="false" t="normal">SUM(D16:D27)</f>
        <v>1420140745</v>
      </c>
      <c r="E15" s="50" t="n">
        <f aca="false" ca="false" dt2D="false" dtr="false" t="normal">SUM(E16:E27)</f>
        <v>1463844195</v>
      </c>
      <c r="F15" s="50" t="n">
        <f aca="false" ca="false" dt2D="false" dtr="false" t="normal">SUM(F16:F27)</f>
        <v>1532699338</v>
      </c>
      <c r="G15" s="50" t="n">
        <f aca="false" ca="false" dt2D="false" dtr="false" t="normal">SUM(G16:G27)</f>
        <v>1604535251</v>
      </c>
      <c r="H15" s="50" t="n">
        <f aca="false" ca="false" dt2D="false" dtr="false" t="normal">SUM(H16:H27)</f>
        <v>1671824514</v>
      </c>
      <c r="I15" s="51" t="s">
        <v>18</v>
      </c>
    </row>
    <row customFormat="true" ht="0" outlineLevel="0" r="16" s="41">
      <c r="A16" s="52" t="s">
        <v>19</v>
      </c>
      <c r="B16" s="53" t="s">
        <v>20</v>
      </c>
      <c r="C16" s="54" t="n">
        <v>1376091087.62</v>
      </c>
      <c r="D16" s="55" t="n">
        <v>1407992528</v>
      </c>
      <c r="E16" s="56" t="n">
        <v>845986648</v>
      </c>
      <c r="F16" s="55" t="n">
        <v>901548733</v>
      </c>
      <c r="G16" s="55" t="n">
        <v>960335751</v>
      </c>
      <c r="H16" s="55" t="n">
        <v>1014377689</v>
      </c>
      <c r="I16" s="57" t="s">
        <v>21</v>
      </c>
    </row>
    <row customFormat="true" ht="0" outlineLevel="0" r="17" s="41">
      <c r="A17" s="52" t="s">
        <v>22</v>
      </c>
      <c r="B17" s="53" t="s">
        <v>23</v>
      </c>
      <c r="C17" s="54" t="n">
        <v>767177.17</v>
      </c>
      <c r="D17" s="55" t="n">
        <v>547962</v>
      </c>
      <c r="E17" s="56" t="n">
        <v>1068880</v>
      </c>
      <c r="F17" s="55" t="n">
        <v>1157106</v>
      </c>
      <c r="G17" s="55" t="n">
        <v>1246981</v>
      </c>
      <c r="H17" s="55" t="n">
        <v>1343837</v>
      </c>
      <c r="I17" s="57" t="s">
        <v>21</v>
      </c>
    </row>
    <row customFormat="true" ht="0" outlineLevel="0" r="18" s="41">
      <c r="A18" s="52" t="s">
        <v>24</v>
      </c>
      <c r="B18" s="53" t="s">
        <v>25</v>
      </c>
      <c r="C18" s="54" t="n">
        <v>11196505</v>
      </c>
      <c r="D18" s="55" t="n">
        <v>6550720</v>
      </c>
      <c r="E18" s="56" t="n">
        <v>11289650</v>
      </c>
      <c r="F18" s="55" t="n">
        <v>12285365</v>
      </c>
      <c r="G18" s="55" t="n">
        <v>12776780</v>
      </c>
      <c r="H18" s="55" t="n">
        <v>13223967</v>
      </c>
      <c r="I18" s="57" t="s">
        <v>21</v>
      </c>
    </row>
    <row customFormat="true" ht="0" outlineLevel="0" r="19" s="41">
      <c r="A19" s="52" t="s">
        <v>26</v>
      </c>
      <c r="B19" s="53" t="s">
        <v>27</v>
      </c>
      <c r="C19" s="54" t="n">
        <v>-815.55</v>
      </c>
      <c r="D19" s="55" t="n"/>
      <c r="E19" s="56" t="n">
        <v>900</v>
      </c>
      <c r="F19" s="55" t="n">
        <v>974</v>
      </c>
      <c r="G19" s="55" t="n">
        <v>1050</v>
      </c>
      <c r="H19" s="55" t="n">
        <v>1132</v>
      </c>
      <c r="I19" s="57" t="s">
        <v>21</v>
      </c>
    </row>
    <row customFormat="true" ht="0" outlineLevel="0" r="20" s="41">
      <c r="A20" s="52" t="s">
        <v>28</v>
      </c>
      <c r="B20" s="53" t="s">
        <v>29</v>
      </c>
      <c r="C20" s="54" t="n">
        <v>8104.2</v>
      </c>
      <c r="D20" s="55" t="n"/>
      <c r="E20" s="56" t="n">
        <v>16368</v>
      </c>
      <c r="F20" s="55" t="n"/>
      <c r="G20" s="55" t="n"/>
      <c r="H20" s="55" t="n"/>
      <c r="I20" s="57" t="s">
        <v>21</v>
      </c>
    </row>
    <row customFormat="true" ht="0" outlineLevel="0" r="21" s="41">
      <c r="A21" s="58" t="s">
        <v>30</v>
      </c>
      <c r="B21" s="53" t="s">
        <v>31</v>
      </c>
      <c r="C21" s="54" t="n">
        <v>3105381.4</v>
      </c>
      <c r="D21" s="55" t="n">
        <v>1667982</v>
      </c>
      <c r="E21" s="56" t="n">
        <v>3260650</v>
      </c>
      <c r="F21" s="55" t="n">
        <v>3407380</v>
      </c>
      <c r="G21" s="55" t="n">
        <v>3543675</v>
      </c>
      <c r="H21" s="55" t="n">
        <v>3667704</v>
      </c>
      <c r="I21" s="57" t="s">
        <v>21</v>
      </c>
    </row>
    <row customFormat="true" ht="0" outlineLevel="0" r="22" s="41">
      <c r="A22" s="58" t="s">
        <v>32</v>
      </c>
      <c r="B22" s="53" t="s">
        <v>33</v>
      </c>
      <c r="C22" s="54" t="n">
        <v>2930155.56</v>
      </c>
      <c r="D22" s="55" t="n">
        <v>2355027</v>
      </c>
      <c r="E22" s="56" t="n">
        <v>2599048</v>
      </c>
      <c r="F22" s="55" t="n">
        <v>2669222</v>
      </c>
      <c r="G22" s="55" t="n">
        <v>2746630</v>
      </c>
      <c r="H22" s="55" t="n">
        <v>2826282</v>
      </c>
      <c r="I22" s="57" t="s">
        <v>21</v>
      </c>
    </row>
    <row customFormat="true" ht="0" outlineLevel="0" r="23" s="41">
      <c r="A23" s="58" t="s">
        <v>34</v>
      </c>
      <c r="B23" s="53" t="s">
        <v>35</v>
      </c>
      <c r="C23" s="54" t="n">
        <v>2803234.15</v>
      </c>
      <c r="D23" s="55" t="n">
        <v>1026526</v>
      </c>
      <c r="E23" s="56" t="n">
        <v>2295288</v>
      </c>
      <c r="F23" s="55" t="n">
        <v>2357261</v>
      </c>
      <c r="G23" s="55" t="n">
        <v>2425621</v>
      </c>
      <c r="H23" s="55" t="n">
        <v>2495964</v>
      </c>
      <c r="I23" s="57" t="s">
        <v>21</v>
      </c>
    </row>
    <row customFormat="true" ht="0" outlineLevel="0" r="24" s="41">
      <c r="A24" s="52" t="s">
        <v>36</v>
      </c>
      <c r="B24" s="53" t="s">
        <v>37</v>
      </c>
      <c r="C24" s="54" t="n"/>
      <c r="D24" s="55" t="n"/>
      <c r="E24" s="56" t="n">
        <v>1190400</v>
      </c>
      <c r="F24" s="55" t="n">
        <v>1214208</v>
      </c>
      <c r="G24" s="55" t="n">
        <v>1238492</v>
      </c>
      <c r="H24" s="55" t="n">
        <v>1263262</v>
      </c>
      <c r="I24" s="57" t="s">
        <v>21</v>
      </c>
    </row>
    <row customFormat="true" ht="0" outlineLevel="0" r="25" s="41">
      <c r="A25" s="52" t="s">
        <v>38</v>
      </c>
      <c r="B25" s="53" t="s">
        <v>39</v>
      </c>
      <c r="C25" s="54" t="n"/>
      <c r="D25" s="55" t="n"/>
      <c r="E25" s="56" t="n">
        <v>12951</v>
      </c>
      <c r="F25" s="55" t="n">
        <v>13210</v>
      </c>
      <c r="G25" s="55" t="n">
        <v>13474</v>
      </c>
      <c r="H25" s="55" t="n">
        <v>13744</v>
      </c>
      <c r="I25" s="57" t="s">
        <v>21</v>
      </c>
    </row>
    <row customFormat="true" ht="0" outlineLevel="0" r="26" s="41">
      <c r="A26" s="52" t="s">
        <v>40</v>
      </c>
      <c r="B26" s="53" t="s">
        <v>41</v>
      </c>
      <c r="C26" s="54" t="n"/>
      <c r="D26" s="55" t="n"/>
      <c r="E26" s="56" t="n">
        <v>596118177</v>
      </c>
      <c r="F26" s="55" t="n">
        <v>608040540</v>
      </c>
      <c r="G26" s="55" t="n">
        <v>620201351</v>
      </c>
      <c r="H26" s="55" t="n">
        <v>632605378</v>
      </c>
      <c r="I26" s="57" t="s">
        <v>21</v>
      </c>
    </row>
    <row customFormat="true" ht="0" outlineLevel="0" r="27" s="41">
      <c r="A27" s="52" t="s">
        <v>42</v>
      </c>
      <c r="B27" s="53" t="s">
        <v>43</v>
      </c>
      <c r="C27" s="54" t="n"/>
      <c r="D27" s="55" t="n"/>
      <c r="E27" s="56" t="n">
        <v>5235</v>
      </c>
      <c r="F27" s="55" t="n">
        <v>5339</v>
      </c>
      <c r="G27" s="55" t="n">
        <v>5446</v>
      </c>
      <c r="H27" s="55" t="n">
        <v>5555</v>
      </c>
      <c r="I27" s="57" t="s">
        <v>21</v>
      </c>
    </row>
    <row customFormat="true" ht="0" outlineLevel="0" r="28" s="59">
      <c r="A28" s="60" t="s">
        <v>44</v>
      </c>
      <c r="B28" s="61" t="s">
        <v>45</v>
      </c>
      <c r="C28" s="45" t="n">
        <f aca="false" ca="false" dt2D="false" dtr="false" t="normal">SUM(C29:C33)</f>
        <v>10225283.48</v>
      </c>
      <c r="D28" s="46" t="n">
        <f aca="false" ca="false" dt2D="false" dtr="false" t="normal">SUM(D29:D33)</f>
        <v>11044048</v>
      </c>
      <c r="E28" s="46" t="n">
        <f aca="false" ca="false" dt2D="false" dtr="false" t="normal">SUM(E29:E33)</f>
        <v>11229775</v>
      </c>
      <c r="F28" s="46" t="n">
        <f aca="false" ca="false" dt2D="false" dtr="false" t="normal">SUM(F29:F33)</f>
        <v>12598376</v>
      </c>
      <c r="G28" s="46" t="n">
        <f aca="false" ca="false" dt2D="false" dtr="false" t="normal">SUM(G29:G33)</f>
        <v>17207149</v>
      </c>
      <c r="H28" s="46" t="n">
        <f aca="false" ca="false" dt2D="false" dtr="false" t="normal">SUM(H29:H33)</f>
        <v>18355611</v>
      </c>
      <c r="I28" s="57" t="n"/>
    </row>
    <row customFormat="true" ht="0" outlineLevel="0" r="29" s="41">
      <c r="A29" s="52" t="s">
        <v>46</v>
      </c>
      <c r="B29" s="53" t="s">
        <v>47</v>
      </c>
      <c r="C29" s="54" t="n">
        <v>5282746.74</v>
      </c>
      <c r="D29" s="55" t="n">
        <v>5505824</v>
      </c>
      <c r="E29" s="56" t="n">
        <v>5448121</v>
      </c>
      <c r="F29" s="55" t="n">
        <v>6097731</v>
      </c>
      <c r="G29" s="55" t="n">
        <v>8197007</v>
      </c>
      <c r="H29" s="55" t="n">
        <v>8470201</v>
      </c>
      <c r="I29" s="57" t="s">
        <v>48</v>
      </c>
    </row>
    <row customFormat="true" ht="0" outlineLevel="0" r="30" s="41">
      <c r="A30" s="52" t="s">
        <v>49</v>
      </c>
      <c r="B30" s="53" t="s">
        <v>50</v>
      </c>
      <c r="C30" s="54" t="n">
        <v>30523.06</v>
      </c>
      <c r="D30" s="55" t="n">
        <v>24810</v>
      </c>
      <c r="E30" s="56" t="n">
        <v>28839</v>
      </c>
      <c r="F30" s="55" t="n">
        <v>29784</v>
      </c>
      <c r="G30" s="55" t="n">
        <v>39966</v>
      </c>
      <c r="H30" s="55" t="n">
        <v>41260</v>
      </c>
      <c r="I30" s="57" t="s">
        <v>48</v>
      </c>
    </row>
    <row customFormat="true" customHeight="true" ht="74.18798828125" outlineLevel="0" r="31" s="41">
      <c r="A31" s="52" t="s">
        <v>51</v>
      </c>
      <c r="B31" s="53" t="s">
        <v>52</v>
      </c>
      <c r="C31" s="54" t="n">
        <v>5487033.73</v>
      </c>
      <c r="D31" s="55" t="n">
        <v>4996414</v>
      </c>
      <c r="E31" s="56" t="n">
        <v>5685644</v>
      </c>
      <c r="F31" s="55" t="n">
        <f aca="false" ca="false" dt2D="false" dtr="false" t="normal">5898184-372551</f>
        <v>5525633</v>
      </c>
      <c r="G31" s="55" t="n">
        <f aca="false" ca="false" dt2D="false" dtr="false" t="normal">7928241-480734</f>
        <v>7447507</v>
      </c>
      <c r="H31" s="55" t="n">
        <f aca="false" ca="false" dt2D="false" dtr="false" t="normal">8198542-477222</f>
        <v>7721320</v>
      </c>
      <c r="I31" s="57" t="s">
        <v>48</v>
      </c>
    </row>
    <row customFormat="true" ht="0" outlineLevel="0" r="32" s="41">
      <c r="A32" s="52" t="s">
        <v>53</v>
      </c>
      <c r="B32" s="53" t="s">
        <v>54</v>
      </c>
      <c r="C32" s="54" t="n">
        <v>-575020.05</v>
      </c>
      <c r="D32" s="55" t="n"/>
      <c r="E32" s="56" t="n">
        <v>-447549</v>
      </c>
      <c r="F32" s="55" t="n"/>
      <c r="G32" s="55" t="n"/>
      <c r="H32" s="55" t="n"/>
      <c r="I32" s="55" t="n"/>
    </row>
    <row customFormat="true" ht="0" outlineLevel="0" r="33" s="41">
      <c r="A33" s="52" t="s">
        <v>55</v>
      </c>
      <c r="B33" s="53" t="s">
        <v>56</v>
      </c>
      <c r="C33" s="54" t="n"/>
      <c r="D33" s="55" t="n">
        <v>517000</v>
      </c>
      <c r="E33" s="56" t="n">
        <v>514720</v>
      </c>
      <c r="F33" s="55" t="n">
        <v>945228</v>
      </c>
      <c r="G33" s="55" t="n">
        <v>1522669</v>
      </c>
      <c r="H33" s="55" t="n">
        <v>2122830</v>
      </c>
      <c r="I33" s="57" t="s">
        <v>57</v>
      </c>
    </row>
    <row customFormat="true" ht="34.5" outlineLevel="0" r="34" s="62">
      <c r="A34" s="63" t="s">
        <v>58</v>
      </c>
      <c r="B34" s="64" t="s">
        <v>59</v>
      </c>
      <c r="C34" s="65" t="n">
        <f aca="false" ca="false" dt2D="false" dtr="false" t="normal">C35+C41+C44+C45</f>
        <v>65030243.56</v>
      </c>
      <c r="D34" s="66" t="n">
        <f aca="false" ca="false" dt2D="false" dtr="false" t="normal">D35+D41+D44+D45</f>
        <v>45651340</v>
      </c>
      <c r="E34" s="67" t="n">
        <f aca="false" ca="false" dt2D="false" dtr="false" t="normal">E35+E41+E44+E45</f>
        <v>66143523</v>
      </c>
      <c r="F34" s="66" t="n">
        <f aca="false" ca="false" dt2D="false" dtr="false" t="normal">F35+F41+F44+F45</f>
        <v>63090950</v>
      </c>
      <c r="G34" s="66" t="n">
        <f aca="false" ca="false" dt2D="false" dtr="false" t="normal">G35+G41+G44+G45</f>
        <v>65472749</v>
      </c>
      <c r="H34" s="66" t="n">
        <f aca="false" ca="false" dt2D="false" dtr="false" t="normal">H35+H41+H44+H45</f>
        <v>67604592</v>
      </c>
      <c r="I34" s="66" t="n"/>
    </row>
    <row customFormat="true" ht="33" outlineLevel="0" r="35" s="41">
      <c r="A35" s="68" t="s">
        <v>60</v>
      </c>
      <c r="B35" s="69" t="s">
        <v>61</v>
      </c>
      <c r="C35" s="49" t="n">
        <f aca="false" ca="false" dt2D="false" dtr="false" t="normal">SUM(C36:C40)</f>
        <v>63162074.31</v>
      </c>
      <c r="D35" s="50" t="n">
        <f aca="false" ca="false" dt2D="false" dtr="false" t="normal">SUM(D36:D40)</f>
        <v>43719290</v>
      </c>
      <c r="E35" s="70" t="n">
        <f aca="false" ca="false" dt2D="false" dtr="false" t="normal">SUM(E36:E40)</f>
        <v>57310330</v>
      </c>
      <c r="F35" s="50" t="n">
        <f aca="false" ca="false" dt2D="false" dtr="false" t="normal">SUM(F36:F40)</f>
        <v>59307193</v>
      </c>
      <c r="G35" s="50" t="n">
        <f aca="false" ca="false" dt2D="false" dtr="false" t="normal">SUM(G36:G40)</f>
        <v>61531741</v>
      </c>
      <c r="H35" s="50" t="n">
        <f aca="false" ca="false" dt2D="false" dtr="false" t="normal">SUM(H36:H40)</f>
        <v>63525648</v>
      </c>
      <c r="I35" s="71" t="n"/>
    </row>
    <row customFormat="true" ht="49.5" outlineLevel="0" r="36" s="41">
      <c r="A36" s="52" t="s">
        <v>62</v>
      </c>
      <c r="B36" s="53" t="s">
        <v>63</v>
      </c>
      <c r="C36" s="54" t="n">
        <v>53143127.85</v>
      </c>
      <c r="D36" s="55" t="n">
        <v>35791649</v>
      </c>
      <c r="E36" s="56" t="n">
        <v>48105368</v>
      </c>
      <c r="F36" s="55" t="n">
        <v>49787987</v>
      </c>
      <c r="G36" s="55" t="n">
        <v>51680544</v>
      </c>
      <c r="H36" s="55" t="n">
        <v>53797705</v>
      </c>
      <c r="I36" s="72" t="s">
        <v>64</v>
      </c>
    </row>
    <row customFormat="true" hidden="true" ht="66" outlineLevel="0" r="37" s="41">
      <c r="A37" s="52" t="s">
        <v>65</v>
      </c>
      <c r="B37" s="53" t="s">
        <v>66</v>
      </c>
      <c r="C37" s="54" t="n"/>
      <c r="D37" s="55" t="n"/>
      <c r="E37" s="56" t="n"/>
      <c r="F37" s="55" t="n"/>
      <c r="G37" s="55" t="n"/>
      <c r="H37" s="55" t="n"/>
      <c r="I37" s="71" t="n"/>
    </row>
    <row customFormat="true" ht="82.5" outlineLevel="0" r="38" s="41">
      <c r="A38" s="52" t="s">
        <v>67</v>
      </c>
      <c r="B38" s="53" t="s">
        <v>68</v>
      </c>
      <c r="C38" s="54" t="n">
        <v>10018946.46</v>
      </c>
      <c r="D38" s="55" t="n">
        <v>7927641</v>
      </c>
      <c r="E38" s="56" t="n">
        <v>9204962</v>
      </c>
      <c r="F38" s="55" t="n">
        <v>9519206</v>
      </c>
      <c r="G38" s="55" t="n">
        <v>9851197</v>
      </c>
      <c r="H38" s="55" t="n">
        <v>9727943</v>
      </c>
      <c r="I38" s="72" t="s">
        <v>64</v>
      </c>
    </row>
    <row customFormat="true" hidden="true" ht="82.5" outlineLevel="0" r="39" s="41">
      <c r="A39" s="52" t="s">
        <v>69</v>
      </c>
      <c r="B39" s="53" t="s">
        <v>70</v>
      </c>
      <c r="C39" s="54" t="n"/>
      <c r="D39" s="55" t="n"/>
      <c r="E39" s="56" t="n"/>
      <c r="F39" s="55" t="n"/>
      <c r="G39" s="55" t="n"/>
      <c r="H39" s="55" t="n"/>
      <c r="I39" s="55" t="n"/>
    </row>
    <row customFormat="true" hidden="true" ht="49.5" outlineLevel="0" r="40" s="41">
      <c r="A40" s="52" t="s">
        <v>71</v>
      </c>
      <c r="B40" s="73" t="s">
        <v>72</v>
      </c>
      <c r="C40" s="54" t="n"/>
      <c r="D40" s="55" t="n"/>
      <c r="E40" s="56" t="n"/>
      <c r="F40" s="55" t="n"/>
      <c r="G40" s="55" t="n"/>
      <c r="H40" s="55" t="n"/>
      <c r="I40" s="55" t="n"/>
    </row>
    <row customFormat="true" ht="33" outlineLevel="0" r="41" s="41">
      <c r="A41" s="68" t="s">
        <v>73</v>
      </c>
      <c r="B41" s="69" t="s">
        <v>74</v>
      </c>
      <c r="C41" s="49" t="n">
        <f aca="false" ca="false" dt2D="false" dtr="false" t="normal">SUM(C42:C43)</f>
        <v>21492.26</v>
      </c>
      <c r="D41" s="50" t="n">
        <f aca="false" ca="false" dt2D="false" dtr="false" t="normal">SUM(D42:D43)</f>
        <v>0</v>
      </c>
      <c r="E41" s="70" t="n">
        <f aca="false" ca="false" dt2D="false" dtr="false" t="normal">SUM(E42:E43)</f>
        <v>35380</v>
      </c>
      <c r="F41" s="50" t="n">
        <f aca="false" ca="false" dt2D="false" dtr="false" t="normal">SUM(F42:F43)</f>
        <v>0</v>
      </c>
      <c r="G41" s="50" t="n">
        <f aca="false" ca="false" dt2D="false" dtr="false" t="normal">SUM(G42:G43)</f>
        <v>0</v>
      </c>
      <c r="H41" s="50" t="n">
        <f aca="false" ca="false" dt2D="false" dtr="false" t="normal">SUM(H42:H43)</f>
        <v>0</v>
      </c>
      <c r="I41" s="74" t="s">
        <v>75</v>
      </c>
    </row>
    <row customFormat="true" ht="33" outlineLevel="0" r="42" s="41">
      <c r="A42" s="52" t="s">
        <v>73</v>
      </c>
      <c r="B42" s="53" t="s">
        <v>76</v>
      </c>
      <c r="C42" s="54" t="n">
        <v>21492.26</v>
      </c>
      <c r="D42" s="55" t="n"/>
      <c r="E42" s="56" t="n">
        <v>35380</v>
      </c>
      <c r="F42" s="55" t="n">
        <v>0</v>
      </c>
      <c r="G42" s="55" t="n">
        <v>0</v>
      </c>
      <c r="H42" s="55" t="n">
        <v>0</v>
      </c>
      <c r="I42" s="55" t="n"/>
    </row>
    <row customFormat="true" ht="49.5" outlineLevel="0" r="43" s="41">
      <c r="A43" s="52" t="s">
        <v>77</v>
      </c>
      <c r="B43" s="53" t="s">
        <v>78</v>
      </c>
      <c r="C43" s="54" t="n"/>
      <c r="D43" s="55" t="n"/>
      <c r="E43" s="56" t="n">
        <v>0</v>
      </c>
      <c r="F43" s="55" t="n">
        <v>0</v>
      </c>
      <c r="G43" s="55" t="n">
        <v>0</v>
      </c>
      <c r="H43" s="55" t="n">
        <v>0</v>
      </c>
      <c r="I43" s="55" t="n"/>
    </row>
    <row customFormat="true" customHeight="true" ht="24.6000003814697" outlineLevel="0" r="44" s="41">
      <c r="A44" s="68" t="s">
        <v>79</v>
      </c>
      <c r="B44" s="69" t="s">
        <v>80</v>
      </c>
      <c r="C44" s="49" t="n">
        <v>0</v>
      </c>
      <c r="D44" s="50" t="n">
        <v>0</v>
      </c>
      <c r="E44" s="70" t="n">
        <v>0</v>
      </c>
      <c r="F44" s="50" t="n">
        <v>0</v>
      </c>
      <c r="G44" s="50" t="n">
        <v>0</v>
      </c>
      <c r="H44" s="50" t="n">
        <v>0</v>
      </c>
      <c r="I44" s="50" t="n"/>
    </row>
    <row customFormat="true" ht="0" outlineLevel="0" r="45" s="41">
      <c r="A45" s="68" t="s">
        <v>81</v>
      </c>
      <c r="B45" s="69" t="s">
        <v>82</v>
      </c>
      <c r="C45" s="49" t="n">
        <f aca="false" ca="false" dt2D="false" dtr="false" t="normal">C46</f>
        <v>1846676.99</v>
      </c>
      <c r="D45" s="50" t="n">
        <f aca="false" ca="false" dt2D="false" dtr="false" t="normal">D46</f>
        <v>1932050</v>
      </c>
      <c r="E45" s="70" t="n">
        <f aca="false" ca="false" dt2D="false" dtr="false" t="normal">E46</f>
        <v>8797813</v>
      </c>
      <c r="F45" s="50" t="n">
        <f aca="false" ca="false" dt2D="false" dtr="false" t="normal">F46</f>
        <v>3783757</v>
      </c>
      <c r="G45" s="50" t="n">
        <f aca="false" ca="false" dt2D="false" dtr="false" t="normal">G46</f>
        <v>3941008</v>
      </c>
      <c r="H45" s="50" t="n">
        <f aca="false" ca="false" dt2D="false" dtr="false" t="normal">H46</f>
        <v>4078944</v>
      </c>
      <c r="I45" s="75" t="n"/>
    </row>
    <row customFormat="true" ht="33" outlineLevel="0" r="46" s="41">
      <c r="A46" s="52" t="s">
        <v>83</v>
      </c>
      <c r="B46" s="53" t="s">
        <v>84</v>
      </c>
      <c r="C46" s="54" t="n">
        <v>1846676.99</v>
      </c>
      <c r="D46" s="55" t="n">
        <v>1932050</v>
      </c>
      <c r="E46" s="56" t="n">
        <v>8797813</v>
      </c>
      <c r="F46" s="55" t="n">
        <v>3783757</v>
      </c>
      <c r="G46" s="55" t="n">
        <v>3941008</v>
      </c>
      <c r="H46" s="55" t="n">
        <v>4078944</v>
      </c>
      <c r="I46" s="76" t="s">
        <v>85</v>
      </c>
    </row>
    <row customFormat="true" ht="34.5" outlineLevel="0" r="47" s="41">
      <c r="A47" s="77" t="s">
        <v>86</v>
      </c>
      <c r="B47" s="44" t="s">
        <v>87</v>
      </c>
      <c r="C47" s="45" t="n">
        <f aca="false" ca="false" dt2D="false" dtr="false" t="normal">C48</f>
        <v>25069516.42</v>
      </c>
      <c r="D47" s="46" t="n">
        <f aca="false" ca="false" dt2D="false" dtr="false" t="normal">D48</f>
        <v>23672205</v>
      </c>
      <c r="E47" s="47" t="n">
        <f aca="false" ca="false" dt2D="false" dtr="false" t="normal">E48</f>
        <v>27710656</v>
      </c>
      <c r="F47" s="46" t="n">
        <f aca="false" ca="false" dt2D="false" dtr="false" t="normal">F48</f>
        <v>27987762</v>
      </c>
      <c r="G47" s="46" t="n">
        <f aca="false" ca="false" dt2D="false" dtr="false" t="normal">G48</f>
        <v>28267640</v>
      </c>
      <c r="H47" s="46" t="n">
        <f aca="false" ca="false" dt2D="false" dtr="false" t="normal">H48</f>
        <v>28550316</v>
      </c>
      <c r="I47" s="78" t="n"/>
    </row>
    <row customFormat="true" ht="33" outlineLevel="0" r="48" s="41">
      <c r="A48" s="52" t="s">
        <v>88</v>
      </c>
      <c r="B48" s="53" t="s">
        <v>89</v>
      </c>
      <c r="C48" s="54" t="n">
        <v>25069516.42</v>
      </c>
      <c r="D48" s="55" t="n">
        <v>23672205</v>
      </c>
      <c r="E48" s="56" t="n">
        <v>27710656</v>
      </c>
      <c r="F48" s="55" t="n">
        <v>27987762</v>
      </c>
      <c r="G48" s="55" t="n">
        <v>28267640</v>
      </c>
      <c r="H48" s="55" t="n">
        <v>28550316</v>
      </c>
      <c r="I48" s="79" t="s">
        <v>90</v>
      </c>
    </row>
    <row customFormat="true" ht="34.5" outlineLevel="0" r="49" s="41">
      <c r="A49" s="77" t="s">
        <v>91</v>
      </c>
      <c r="B49" s="44" t="s">
        <v>92</v>
      </c>
      <c r="C49" s="45" t="n">
        <f aca="false" ca="false" dt2D="false" dtr="false" t="normal">SUM(C50:C51)</f>
        <v>1402874.33</v>
      </c>
      <c r="D49" s="46" t="n">
        <f aca="false" ca="false" dt2D="false" dtr="false" t="normal">SUM(D50:D51)</f>
        <v>1174555</v>
      </c>
      <c r="E49" s="47" t="n">
        <f aca="false" ca="false" dt2D="false" dtr="false" t="normal">SUM(E50:E51)</f>
        <v>1497498</v>
      </c>
      <c r="F49" s="46" t="n">
        <f aca="false" ca="false" dt2D="false" dtr="false" t="normal">SUM(F50:F51)</f>
        <v>1505333</v>
      </c>
      <c r="G49" s="46" t="n">
        <f aca="false" ca="false" dt2D="false" dtr="false" t="normal">SUM(G50:G51)</f>
        <v>1513026</v>
      </c>
      <c r="H49" s="46" t="n">
        <f aca="false" ca="false" dt2D="false" dtr="false" t="normal">SUM(H50:H51)</f>
        <v>1520761</v>
      </c>
      <c r="I49" s="46" t="n"/>
    </row>
    <row customFormat="true" ht="49.5" outlineLevel="0" r="50" s="41">
      <c r="A50" s="52" t="s">
        <v>93</v>
      </c>
      <c r="B50" s="53" t="s">
        <v>94</v>
      </c>
      <c r="C50" s="54" t="n">
        <v>1396763.72</v>
      </c>
      <c r="D50" s="55" t="n">
        <v>1167747</v>
      </c>
      <c r="E50" s="56" t="n">
        <v>1491268</v>
      </c>
      <c r="F50" s="55" t="n">
        <v>1498724</v>
      </c>
      <c r="G50" s="55" t="n">
        <v>1506218</v>
      </c>
      <c r="H50" s="55" t="n">
        <v>1513749</v>
      </c>
      <c r="I50" s="79" t="s">
        <v>95</v>
      </c>
    </row>
    <row customFormat="true" ht="49.5" outlineLevel="0" r="51" s="41">
      <c r="A51" s="52" t="s">
        <v>96</v>
      </c>
      <c r="B51" s="53" t="s">
        <v>97</v>
      </c>
      <c r="C51" s="54" t="n">
        <v>6110.61</v>
      </c>
      <c r="D51" s="55" t="n">
        <v>6808</v>
      </c>
      <c r="E51" s="56" t="n">
        <v>6230</v>
      </c>
      <c r="F51" s="55" t="n">
        <v>6609</v>
      </c>
      <c r="G51" s="55" t="n">
        <v>6808</v>
      </c>
      <c r="H51" s="55" t="n">
        <v>7012</v>
      </c>
      <c r="I51" s="79" t="s">
        <v>95</v>
      </c>
    </row>
    <row customFormat="true" ht="34.5" outlineLevel="0" r="52" s="80">
      <c r="A52" s="60" t="s">
        <v>98</v>
      </c>
      <c r="B52" s="44" t="s">
        <v>99</v>
      </c>
      <c r="C52" s="45" t="n">
        <f aca="false" ca="false" dt2D="false" dtr="false" t="normal">SUM(C53:C54)</f>
        <v>21022393.02</v>
      </c>
      <c r="D52" s="46" t="n">
        <f aca="false" ca="false" dt2D="false" dtr="false" t="normal">SUM(D53:D54)</f>
        <v>15241633</v>
      </c>
      <c r="E52" s="47" t="n">
        <f aca="false" ca="false" dt2D="false" dtr="false" t="normal">SUM(E53:E54)</f>
        <v>35291844</v>
      </c>
      <c r="F52" s="46" t="n">
        <f aca="false" ca="false" dt2D="false" dtr="false" t="normal">SUM(F53:F54)</f>
        <v>35357136</v>
      </c>
      <c r="G52" s="46" t="n">
        <f aca="false" ca="false" dt2D="false" dtr="false" t="normal">SUM(G53:G54)</f>
        <v>35392463</v>
      </c>
      <c r="H52" s="46" t="n">
        <f aca="false" ca="false" dt2D="false" dtr="false" t="normal">SUM(H53:H54)</f>
        <v>35427825</v>
      </c>
      <c r="I52" s="46" t="n"/>
    </row>
    <row customFormat="true" ht="66" outlineLevel="0" r="53" s="80">
      <c r="A53" s="52" t="s">
        <v>100</v>
      </c>
      <c r="B53" s="81" t="s">
        <v>101</v>
      </c>
      <c r="C53" s="54" t="n">
        <v>21022393.02</v>
      </c>
      <c r="D53" s="55" t="n">
        <v>15156633</v>
      </c>
      <c r="E53" s="56" t="n">
        <v>35291844</v>
      </c>
      <c r="F53" s="55" t="n">
        <v>35327136</v>
      </c>
      <c r="G53" s="55" t="n">
        <v>35362463</v>
      </c>
      <c r="H53" s="55" t="n">
        <v>35397825</v>
      </c>
      <c r="I53" s="78" t="s">
        <v>102</v>
      </c>
    </row>
    <row customFormat="true" ht="33" outlineLevel="0" r="54" s="80">
      <c r="A54" s="52" t="s">
        <v>103</v>
      </c>
      <c r="B54" s="81" t="s">
        <v>104</v>
      </c>
      <c r="C54" s="54" t="n"/>
      <c r="D54" s="55" t="n">
        <v>85000</v>
      </c>
      <c r="E54" s="56" t="n">
        <v>0</v>
      </c>
      <c r="F54" s="56" t="n">
        <v>30000</v>
      </c>
      <c r="G54" s="56" t="n">
        <v>30000</v>
      </c>
      <c r="H54" s="56" t="n">
        <v>30000</v>
      </c>
      <c r="I54" s="82" t="s">
        <v>105</v>
      </c>
    </row>
    <row customFormat="true" customHeight="true" ht="53.25" outlineLevel="0" r="55" s="80">
      <c r="A55" s="60" t="s">
        <v>106</v>
      </c>
      <c r="B55" s="44" t="s">
        <v>107</v>
      </c>
      <c r="C55" s="45" t="n">
        <f aca="false" ca="false" dt2D="false" dtr="false" t="normal">C56</f>
        <v>0</v>
      </c>
      <c r="D55" s="46" t="n">
        <f aca="false" ca="false" dt2D="false" dtr="false" t="normal">D56</f>
        <v>0</v>
      </c>
      <c r="E55" s="47" t="n">
        <f aca="false" ca="false" dt2D="false" dtr="false" t="normal">E56</f>
        <v>0</v>
      </c>
      <c r="F55" s="46" t="n">
        <f aca="false" ca="false" dt2D="false" dtr="false" t="normal">F56</f>
        <v>0</v>
      </c>
      <c r="G55" s="46" t="n">
        <f aca="false" ca="false" dt2D="false" dtr="false" t="normal">G56</f>
        <v>0</v>
      </c>
      <c r="H55" s="46" t="n">
        <f aca="false" ca="false" dt2D="false" dtr="false" t="normal">H56</f>
        <v>0</v>
      </c>
      <c r="I55" s="46" t="n"/>
    </row>
    <row customFormat="true" ht="33" outlineLevel="0" r="56" s="41">
      <c r="A56" s="52" t="s">
        <v>106</v>
      </c>
      <c r="B56" s="53" t="s">
        <v>107</v>
      </c>
      <c r="C56" s="54" t="n"/>
      <c r="D56" s="55" t="n"/>
      <c r="E56" s="56" t="n">
        <v>0</v>
      </c>
      <c r="F56" s="55" t="n">
        <v>0</v>
      </c>
      <c r="G56" s="55" t="n">
        <v>0</v>
      </c>
      <c r="H56" s="55" t="n">
        <v>0</v>
      </c>
      <c r="I56" s="55" t="n"/>
    </row>
    <row customFormat="true" customHeight="true" ht="18.6000003814697" outlineLevel="0" r="57" s="80">
      <c r="A57" s="68" t="s">
        <v>108</v>
      </c>
      <c r="B57" s="20" t="n"/>
      <c r="C57" s="49" t="n">
        <f aca="false" ca="false" dt2D="false" dtr="false" t="normal">C58+C75+C81+C89+C92+C93+C188</f>
        <v>222685082.91</v>
      </c>
      <c r="D57" s="50" t="n">
        <f aca="false" ca="false" dt2D="false" dtr="false" t="normal">D58+D75+D81+D89+D92+D93+D188</f>
        <v>162270100.12</v>
      </c>
      <c r="E57" s="70" t="n">
        <f aca="false" ca="false" dt2D="false" dtr="false" t="normal">E58+E75+E81+E89+E92+E93+E188</f>
        <v>184702061.27</v>
      </c>
      <c r="F57" s="50" t="n">
        <f aca="false" ca="false" dt2D="false" dtr="false" t="normal">F58+F75+F81+F89+F92+F93+F188</f>
        <v>136246081.5</v>
      </c>
      <c r="G57" s="50" t="n">
        <f aca="false" ca="false" dt2D="false" dtr="false" t="normal">G58+G75+G81+G89+G92+G93+G188</f>
        <v>138971224.43</v>
      </c>
      <c r="H57" s="50" t="n">
        <f aca="false" ca="false" dt2D="false" dtr="false" t="normal">H58+H75+H81+H89+H92+H93+H188</f>
        <v>138971224.43</v>
      </c>
      <c r="I57" s="50" t="n"/>
    </row>
    <row customFormat="true" ht="49.5" outlineLevel="0" r="58" s="41">
      <c r="A58" s="68" t="s">
        <v>109</v>
      </c>
      <c r="B58" s="20" t="s">
        <v>110</v>
      </c>
      <c r="C58" s="49" t="n">
        <f aca="false" ca="false" dt2D="false" dtr="false" t="normal">SUM(C60:C62)+C68+C66</f>
        <v>111435045.62</v>
      </c>
      <c r="D58" s="50" t="n">
        <f aca="false" ca="false" dt2D="false" dtr="false" t="normal">SUM(D60:D62)+D68+D66</f>
        <v>105391852.64</v>
      </c>
      <c r="E58" s="70" t="n">
        <f aca="false" ca="false" dt2D="false" dtr="false" t="normal">SUM(E60:E62)+E68+E66</f>
        <v>111196438.30999999</v>
      </c>
      <c r="F58" s="50" t="n">
        <f aca="false" ca="false" dt2D="false" dtr="false" t="normal">SUM(F60:F62)+F68+F66</f>
        <v>120175238.91</v>
      </c>
      <c r="G58" s="50" t="n">
        <f aca="false" ca="false" dt2D="false" dtr="false" t="normal">SUM(G60:G62)+G68+G66</f>
        <v>124982248.46000001</v>
      </c>
      <c r="H58" s="50" t="n">
        <f aca="false" ca="false" dt2D="false" dtr="false" t="normal">SUM(H60:H62)+H68+H66</f>
        <v>124982248.46000001</v>
      </c>
      <c r="I58" s="50" t="n"/>
    </row>
    <row customFormat="true" ht="82.5" outlineLevel="0" r="59" s="80">
      <c r="A59" s="83" t="s">
        <v>111</v>
      </c>
      <c r="B59" s="69" t="s">
        <v>112</v>
      </c>
      <c r="C59" s="49" t="n">
        <f aca="false" ca="false" dt2D="false" dtr="false" t="normal">C60+C61+C62</f>
        <v>52859266.21</v>
      </c>
      <c r="D59" s="49" t="n">
        <f aca="false" ca="false" dt2D="false" dtr="false" t="normal">D60+D61+D62</f>
        <v>44152081.56</v>
      </c>
      <c r="E59" s="49" t="n">
        <f aca="false" ca="false" dt2D="false" dtr="false" t="normal">E60+E61+E62</f>
        <v>49669779.120000005</v>
      </c>
      <c r="F59" s="49" t="n">
        <f aca="false" ca="false" dt2D="false" dtr="false" t="normal">F60+F61+F62</f>
        <v>50121410.11</v>
      </c>
      <c r="G59" s="49" t="n">
        <f aca="false" ca="false" dt2D="false" dtr="false" t="normal">G60+G61+G62</f>
        <v>52126266.510000005</v>
      </c>
      <c r="H59" s="49" t="n">
        <f aca="false" ca="false" dt2D="false" dtr="false" t="normal">H60+H61+H62</f>
        <v>52126266.510000005</v>
      </c>
      <c r="I59" s="71" t="n"/>
    </row>
    <row customFormat="true" ht="82.5" outlineLevel="0" r="60" s="80">
      <c r="A60" s="52" t="s">
        <v>113</v>
      </c>
      <c r="B60" s="53" t="s">
        <v>114</v>
      </c>
      <c r="C60" s="54" t="n">
        <v>22480971.02</v>
      </c>
      <c r="D60" s="55" t="n">
        <v>13977344.72</v>
      </c>
      <c r="E60" s="56" t="n">
        <v>16780966.68</v>
      </c>
      <c r="F60" s="55" t="n">
        <v>20464438.51</v>
      </c>
      <c r="G60" s="55" t="n">
        <v>21283016.05</v>
      </c>
      <c r="H60" s="55" t="n">
        <v>21283016.05</v>
      </c>
      <c r="I60" s="57" t="s">
        <v>115</v>
      </c>
    </row>
    <row customFormat="true" ht="115.5" outlineLevel="0" r="61" s="80">
      <c r="A61" s="52" t="s">
        <v>116</v>
      </c>
      <c r="B61" s="53" t="s">
        <v>117</v>
      </c>
      <c r="C61" s="54" t="n">
        <v>5740003.97</v>
      </c>
      <c r="D61" s="55" t="n">
        <v>3947786.19</v>
      </c>
      <c r="E61" s="56" t="n">
        <v>6891008.41</v>
      </c>
      <c r="F61" s="55" t="n">
        <v>4105697.64</v>
      </c>
      <c r="G61" s="55" t="n">
        <v>4269925.54</v>
      </c>
      <c r="H61" s="55" t="n">
        <v>4269925.54</v>
      </c>
      <c r="I61" s="57" t="s">
        <v>118</v>
      </c>
    </row>
    <row customFormat="true" customHeight="true" ht="92.6500015258789" outlineLevel="0" r="62" s="80">
      <c r="A62" s="52" t="s">
        <v>119</v>
      </c>
      <c r="B62" s="53" t="s">
        <v>120</v>
      </c>
      <c r="C62" s="54" t="n">
        <f aca="false" ca="false" dt2D="false" dtr="false" t="normal">SUM(C63:C65)</f>
        <v>24638291.220000003</v>
      </c>
      <c r="D62" s="55" t="n">
        <f aca="false" ca="false" dt2D="false" dtr="false" t="normal">SUM(D63:D65)</f>
        <v>26226950.650000002</v>
      </c>
      <c r="E62" s="56" t="n">
        <f aca="false" ca="false" dt2D="false" dtr="false" t="normal">SUM(E63:E65)</f>
        <v>25997804.03</v>
      </c>
      <c r="F62" s="56" t="n">
        <f aca="false" ca="false" dt2D="false" dtr="false" t="normal">SUM(F63:F65)</f>
        <v>25551273.96</v>
      </c>
      <c r="G62" s="56" t="n">
        <f aca="false" ca="false" dt2D="false" dtr="false" t="normal">SUM(G63:G65)</f>
        <v>26573324.92</v>
      </c>
      <c r="H62" s="56" t="n">
        <f aca="false" ca="false" dt2D="false" dtr="false" t="normal">SUM(H63:H65)</f>
        <v>26573324.92</v>
      </c>
      <c r="I62" s="84" t="s">
        <v>121</v>
      </c>
    </row>
    <row customFormat="true" hidden="true" ht="99" outlineLevel="0" r="63" s="85">
      <c r="A63" s="86" t="s">
        <v>122</v>
      </c>
      <c r="B63" s="87" t="s">
        <v>123</v>
      </c>
      <c r="C63" s="88" t="n">
        <v>230261.78</v>
      </c>
      <c r="D63" s="89" t="n">
        <v>275676.69</v>
      </c>
      <c r="E63" s="90" t="n">
        <v>46530.07</v>
      </c>
      <c r="F63" s="89" t="n">
        <v>600000</v>
      </c>
      <c r="G63" s="89" t="n">
        <v>624000</v>
      </c>
      <c r="H63" s="89" t="n">
        <v>624000</v>
      </c>
      <c r="I63" s="88" t="n"/>
    </row>
    <row customFormat="true" hidden="true" ht="99" outlineLevel="0" r="64" s="85">
      <c r="A64" s="86" t="s">
        <v>124</v>
      </c>
      <c r="B64" s="87" t="s">
        <v>125</v>
      </c>
      <c r="C64" s="88" t="n">
        <v>24408029.37</v>
      </c>
      <c r="D64" s="89" t="n">
        <v>25951273.96</v>
      </c>
      <c r="E64" s="90" t="n">
        <v>25951273.96</v>
      </c>
      <c r="F64" s="89" t="n">
        <v>24951273.96</v>
      </c>
      <c r="G64" s="89" t="n">
        <v>25949324.92</v>
      </c>
      <c r="H64" s="89" t="n">
        <v>25949324.92</v>
      </c>
      <c r="I64" s="88" t="n"/>
    </row>
    <row customFormat="true" hidden="true" ht="99" outlineLevel="0" r="65" s="85">
      <c r="A65" s="86" t="s">
        <v>124</v>
      </c>
      <c r="B65" s="87" t="s">
        <v>126</v>
      </c>
      <c r="C65" s="88" t="n">
        <v>0.07</v>
      </c>
      <c r="D65" s="89" t="n"/>
      <c r="E65" s="90" t="n"/>
      <c r="F65" s="89" t="n">
        <v>0</v>
      </c>
      <c r="G65" s="89" t="n">
        <v>0</v>
      </c>
      <c r="H65" s="89" t="n">
        <v>0</v>
      </c>
      <c r="I65" s="88" t="n"/>
    </row>
    <row customFormat="true" ht="33" outlineLevel="0" r="66" s="80">
      <c r="A66" s="91" t="s">
        <v>127</v>
      </c>
      <c r="B66" s="69" t="s">
        <v>128</v>
      </c>
      <c r="C66" s="49" t="n">
        <f aca="false" ca="false" dt2D="false" dtr="false" t="normal">C67</f>
        <v>599280.48</v>
      </c>
      <c r="D66" s="50" t="n">
        <f aca="false" ca="false" dt2D="false" dtr="false" t="normal">D67</f>
        <v>500000</v>
      </c>
      <c r="E66" s="70" t="n">
        <f aca="false" ca="false" dt2D="false" dtr="false" t="normal">E67</f>
        <v>1884862.02</v>
      </c>
      <c r="F66" s="50" t="n">
        <f aca="false" ca="false" dt2D="false" dtr="false" t="normal">F67</f>
        <v>0</v>
      </c>
      <c r="G66" s="50" t="n">
        <f aca="false" ca="false" dt2D="false" dtr="false" t="normal">G67</f>
        <v>0</v>
      </c>
      <c r="H66" s="50" t="n">
        <f aca="false" ca="false" dt2D="false" dtr="false" t="normal">H67</f>
        <v>0</v>
      </c>
      <c r="I66" s="92" t="n"/>
    </row>
    <row customFormat="true" ht="66" outlineLevel="0" r="67" s="80">
      <c r="A67" s="52" t="s">
        <v>129</v>
      </c>
      <c r="B67" s="53" t="s">
        <v>130</v>
      </c>
      <c r="C67" s="93" t="n">
        <v>599280.48</v>
      </c>
      <c r="D67" s="55" t="n">
        <v>500000</v>
      </c>
      <c r="E67" s="56" t="n">
        <v>1884862.02</v>
      </c>
      <c r="F67" s="55" t="n">
        <v>0</v>
      </c>
      <c r="G67" s="55" t="n">
        <v>0</v>
      </c>
      <c r="H67" s="55" t="n">
        <v>0</v>
      </c>
      <c r="I67" s="94" t="s">
        <v>131</v>
      </c>
    </row>
    <row customFormat="true" ht="115.5" outlineLevel="0" r="68" s="80">
      <c r="A68" s="83" t="s">
        <v>132</v>
      </c>
      <c r="B68" s="69" t="s">
        <v>133</v>
      </c>
      <c r="C68" s="49" t="n">
        <f aca="false" ca="false" dt2D="false" dtr="false" t="normal">SUM(C70:C73)+C74</f>
        <v>57976498.93</v>
      </c>
      <c r="D68" s="50" t="n">
        <f aca="false" ca="false" dt2D="false" dtr="false" t="normal">SUM(D70:D73)+D74</f>
        <v>60739771.08</v>
      </c>
      <c r="E68" s="70" t="n">
        <f aca="false" ca="false" dt2D="false" dtr="false" t="normal">SUM(E70:E73)+E74</f>
        <v>59641797.169999994</v>
      </c>
      <c r="F68" s="50" t="n">
        <f aca="false" ca="false" dt2D="false" dtr="false" t="normal">SUM(F70:F73)+F74</f>
        <v>70053828.8</v>
      </c>
      <c r="G68" s="50" t="n">
        <f aca="false" ca="false" dt2D="false" dtr="false" t="normal">SUM(G70:G73)+G74</f>
        <v>72855981.95</v>
      </c>
      <c r="H68" s="50" t="n">
        <f aca="false" ca="false" dt2D="false" dtr="false" t="normal">SUM(H70:H73)+H74</f>
        <v>72855981.95</v>
      </c>
      <c r="I68" s="55" t="n"/>
    </row>
    <row customFormat="true" ht="0" outlineLevel="0" r="69" s="95">
      <c r="A69" s="96" t="s">
        <v>134</v>
      </c>
      <c r="B69" s="97" t="s">
        <v>135</v>
      </c>
      <c r="C69" s="98" t="n">
        <f aca="false" ca="false" dt2D="false" dtr="false" t="normal">C70+C71+C72+C73</f>
        <v>57484813.28</v>
      </c>
      <c r="D69" s="99" t="n">
        <f aca="false" ca="false" dt2D="false" dtr="false" t="normal">D70+D71+D72+D73</f>
        <v>60323851.43</v>
      </c>
      <c r="E69" s="99" t="n">
        <f aca="false" ca="false" dt2D="false" dtr="false" t="normal">E70+E71+E72+E73</f>
        <v>59188123.87</v>
      </c>
      <c r="F69" s="99" t="n">
        <f aca="false" ca="false" dt2D="false" dtr="false" t="normal">F70+F71+F72+F73</f>
        <v>68474013.94</v>
      </c>
      <c r="G69" s="99" t="n">
        <f aca="false" ca="false" dt2D="false" dtr="false" t="normal">G70+G71+G72+G73</f>
        <v>71212974.5</v>
      </c>
      <c r="H69" s="99" t="n">
        <f aca="false" ca="false" dt2D="false" dtr="false" t="normal">H70+H71+H72+H73</f>
        <v>71212974.5</v>
      </c>
      <c r="I69" s="100" t="s">
        <v>136</v>
      </c>
    </row>
    <row customFormat="true" hidden="true" ht="99" outlineLevel="0" r="70" s="85">
      <c r="A70" s="101" t="s">
        <v>134</v>
      </c>
      <c r="B70" s="102" t="s">
        <v>137</v>
      </c>
      <c r="C70" s="88" t="n">
        <v>10013742.05</v>
      </c>
      <c r="D70" s="89" t="n">
        <v>9719459.4</v>
      </c>
      <c r="E70" s="90" t="n">
        <v>10855380.93</v>
      </c>
      <c r="F70" s="89" t="n">
        <v>11755755.74</v>
      </c>
      <c r="G70" s="89" t="n">
        <v>12225985.97</v>
      </c>
      <c r="H70" s="89" t="n">
        <v>12225985.97</v>
      </c>
      <c r="I70" s="88" t="n"/>
    </row>
    <row customFormat="true" hidden="true" ht="99" outlineLevel="0" r="71" s="85">
      <c r="A71" s="101" t="s">
        <v>134</v>
      </c>
      <c r="B71" s="102" t="s">
        <v>138</v>
      </c>
      <c r="C71" s="88" t="n">
        <v>14020549.4</v>
      </c>
      <c r="D71" s="89" t="n">
        <v>11389659.27</v>
      </c>
      <c r="E71" s="90" t="n">
        <v>13159000.81</v>
      </c>
      <c r="F71" s="89" t="n">
        <v>17169964.14</v>
      </c>
      <c r="G71" s="89" t="n">
        <v>17856762.71</v>
      </c>
      <c r="H71" s="89" t="n">
        <v>17856762.71</v>
      </c>
      <c r="I71" s="88" t="n"/>
    </row>
    <row customFormat="true" hidden="true" ht="99" outlineLevel="0" r="72" s="85">
      <c r="A72" s="101" t="s">
        <v>134</v>
      </c>
      <c r="B72" s="102" t="s">
        <v>139</v>
      </c>
      <c r="C72" s="88" t="n">
        <v>32624686.75</v>
      </c>
      <c r="D72" s="89" t="n">
        <v>39028636.72</v>
      </c>
      <c r="E72" s="90" t="n">
        <v>34674510.44</v>
      </c>
      <c r="F72" s="89" t="n">
        <v>39328636.72</v>
      </c>
      <c r="G72" s="89" t="n">
        <v>40901782.19</v>
      </c>
      <c r="H72" s="89" t="n">
        <v>40901782.19</v>
      </c>
      <c r="I72" s="88" t="n"/>
    </row>
    <row customFormat="true" hidden="true" ht="181.5" outlineLevel="0" r="73" s="85">
      <c r="A73" s="101" t="s">
        <v>140</v>
      </c>
      <c r="B73" s="102" t="s">
        <v>141</v>
      </c>
      <c r="C73" s="88" t="n">
        <v>825835.08</v>
      </c>
      <c r="D73" s="89" t="n">
        <v>186096.04</v>
      </c>
      <c r="E73" s="103" t="n">
        <v>499231.69</v>
      </c>
      <c r="F73" s="89" t="n">
        <v>219657.34</v>
      </c>
      <c r="G73" s="89" t="n">
        <v>228443.63</v>
      </c>
      <c r="H73" s="89" t="n">
        <v>228443.63</v>
      </c>
      <c r="I73" s="88" t="n"/>
    </row>
    <row customFormat="true" customHeight="true" ht="136.350006103516" outlineLevel="0" r="74" s="80">
      <c r="A74" s="52" t="s">
        <v>142</v>
      </c>
      <c r="B74" s="53" t="s">
        <v>143</v>
      </c>
      <c r="C74" s="54" t="n">
        <v>491685.65</v>
      </c>
      <c r="D74" s="55" t="n">
        <v>415919.65</v>
      </c>
      <c r="E74" s="56" t="n">
        <v>453673.3</v>
      </c>
      <c r="F74" s="55" t="n">
        <f aca="false" ca="false" dt2D="false" dtr="false" t="normal">579814.86+1000000</f>
        <v>1579814.8599999999</v>
      </c>
      <c r="G74" s="55" t="n">
        <f aca="false" ca="false" dt2D="false" dtr="false" t="normal">603007.45+1040000</f>
        <v>1643007.45</v>
      </c>
      <c r="H74" s="55" t="n">
        <f aca="false" ca="false" dt2D="false" dtr="false" t="normal">603007.45+1040000</f>
        <v>1643007.45</v>
      </c>
      <c r="I74" s="104" t="s">
        <v>144</v>
      </c>
    </row>
    <row customFormat="true" ht="33" outlineLevel="0" r="75" s="41">
      <c r="A75" s="68" t="s">
        <v>145</v>
      </c>
      <c r="B75" s="105" t="s">
        <v>146</v>
      </c>
      <c r="C75" s="49" t="n">
        <f aca="false" ca="false" dt2D="false" dtr="false" t="normal">SUM(C76:C80)</f>
        <v>67873732.47</v>
      </c>
      <c r="D75" s="50" t="n">
        <f aca="false" ca="false" dt2D="false" dtr="false" t="normal">SUM(D76:D80)</f>
        <v>43406883.04</v>
      </c>
      <c r="E75" s="70" t="n">
        <f aca="false" ca="false" dt2D="false" dtr="false" t="normal">SUM(E76:E80)</f>
        <v>48682996.25</v>
      </c>
      <c r="F75" s="50" t="n">
        <f aca="false" ca="false" dt2D="false" dtr="false" t="normal">SUM(F76:F80)</f>
        <v>0</v>
      </c>
      <c r="G75" s="50" t="n">
        <f aca="false" ca="false" dt2D="false" dtr="false" t="normal">SUM(G76:G80)</f>
        <v>0</v>
      </c>
      <c r="H75" s="50" t="n">
        <f aca="false" ca="false" dt2D="false" dtr="false" t="normal">SUM(H76:H80)</f>
        <v>0</v>
      </c>
      <c r="I75" s="106" t="s">
        <v>147</v>
      </c>
    </row>
    <row customFormat="true" ht="33" outlineLevel="0" r="76" s="41">
      <c r="A76" s="52" t="s">
        <v>148</v>
      </c>
      <c r="B76" s="53" t="s">
        <v>149</v>
      </c>
      <c r="C76" s="54" t="n">
        <v>655196.96</v>
      </c>
      <c r="D76" s="55" t="n">
        <v>544462.35</v>
      </c>
      <c r="E76" s="56" t="n">
        <v>544462.35</v>
      </c>
      <c r="F76" s="57" t="n">
        <v>0</v>
      </c>
      <c r="G76" s="57" t="n">
        <v>0</v>
      </c>
      <c r="H76" s="57" t="n">
        <v>0</v>
      </c>
      <c r="I76" s="57" t="n"/>
    </row>
    <row customFormat="true" ht="33" outlineLevel="0" r="77" s="41">
      <c r="A77" s="52" t="s">
        <v>150</v>
      </c>
      <c r="B77" s="53" t="s">
        <v>151</v>
      </c>
      <c r="C77" s="54" t="n">
        <v>417168.6</v>
      </c>
      <c r="D77" s="55" t="n">
        <v>298087.29</v>
      </c>
      <c r="E77" s="56" t="n">
        <v>3631752.7</v>
      </c>
      <c r="F77" s="57" t="n">
        <v>0</v>
      </c>
      <c r="G77" s="57" t="n">
        <v>0</v>
      </c>
      <c r="H77" s="57" t="n">
        <v>0</v>
      </c>
      <c r="I77" s="57" t="n"/>
    </row>
    <row customFormat="true" ht="33" outlineLevel="0" r="78" s="41">
      <c r="A78" s="52" t="s">
        <v>152</v>
      </c>
      <c r="B78" s="53" t="s">
        <v>153</v>
      </c>
      <c r="C78" s="54" t="n">
        <v>66801366.91</v>
      </c>
      <c r="D78" s="55" t="n">
        <v>42564333.4</v>
      </c>
      <c r="E78" s="56" t="n">
        <v>44506781.2</v>
      </c>
      <c r="F78" s="57" t="n">
        <v>0</v>
      </c>
      <c r="G78" s="57" t="n">
        <v>0</v>
      </c>
      <c r="H78" s="57" t="n">
        <v>0</v>
      </c>
      <c r="I78" s="57" t="n"/>
    </row>
    <row customFormat="true" ht="33" outlineLevel="0" r="79" s="41">
      <c r="A79" s="52" t="s">
        <v>154</v>
      </c>
      <c r="B79" s="53" t="s">
        <v>155</v>
      </c>
      <c r="C79" s="54" t="n"/>
      <c r="D79" s="55" t="n"/>
      <c r="E79" s="56" t="n">
        <v>0</v>
      </c>
      <c r="F79" s="57" t="n">
        <v>0</v>
      </c>
      <c r="G79" s="57" t="n"/>
      <c r="H79" s="57" t="n"/>
      <c r="I79" s="57" t="n"/>
    </row>
    <row customFormat="true" ht="66" outlineLevel="0" r="80" s="41">
      <c r="A80" s="52" t="s">
        <v>156</v>
      </c>
      <c r="B80" s="53" t="s">
        <v>157</v>
      </c>
      <c r="C80" s="54" t="n"/>
      <c r="D80" s="55" t="n"/>
      <c r="E80" s="56" t="n">
        <v>0</v>
      </c>
      <c r="F80" s="57" t="n">
        <v>0</v>
      </c>
      <c r="G80" s="57" t="n"/>
      <c r="H80" s="57" t="n"/>
      <c r="I80" s="57" t="n"/>
    </row>
    <row customFormat="true" ht="33" outlineLevel="0" r="81" s="41">
      <c r="A81" s="68" t="s">
        <v>158</v>
      </c>
      <c r="B81" s="20" t="s">
        <v>159</v>
      </c>
      <c r="C81" s="49" t="n">
        <f aca="false" ca="false" dt2D="false" dtr="false" t="normal">C82</f>
        <v>30196790.67</v>
      </c>
      <c r="D81" s="50" t="n">
        <f aca="false" ca="false" dt2D="false" dtr="false" t="normal">D82</f>
        <v>3823017</v>
      </c>
      <c r="E81" s="70" t="n">
        <f aca="false" ca="false" dt2D="false" dtr="false" t="normal">E82</f>
        <v>11468556.14</v>
      </c>
      <c r="F81" s="50" t="n">
        <f aca="false" ca="false" dt2D="false" dtr="false" t="normal">F82</f>
        <v>1545579.79</v>
      </c>
      <c r="G81" s="50" t="n">
        <f aca="false" ca="false" dt2D="false" dtr="false" t="normal">G82</f>
        <v>1601402.98</v>
      </c>
      <c r="H81" s="50" t="n">
        <f aca="false" ca="false" dt2D="false" dtr="false" t="normal">H82</f>
        <v>1601402.98</v>
      </c>
      <c r="I81" s="50" t="n"/>
    </row>
    <row customFormat="true" ht="0" outlineLevel="0" r="82" s="41">
      <c r="A82" s="52" t="s">
        <v>160</v>
      </c>
      <c r="B82" s="107" t="s">
        <v>161</v>
      </c>
      <c r="C82" s="54" t="n">
        <f aca="false" ca="false" dt2D="false" dtr="false" t="normal">SUM(C83:C88)</f>
        <v>30196790.67</v>
      </c>
      <c r="D82" s="55" t="n">
        <f aca="false" ca="false" dt2D="false" dtr="false" t="normal">SUM(D83:D88)</f>
        <v>3823017</v>
      </c>
      <c r="E82" s="56" t="n">
        <f aca="false" ca="false" dt2D="false" dtr="false" t="normal">SUM(E83:E88)</f>
        <v>11468556.14</v>
      </c>
      <c r="F82" s="55" t="n">
        <f aca="false" ca="false" dt2D="false" dtr="false" t="normal">SUM(F83:F88)</f>
        <v>1545579.79</v>
      </c>
      <c r="G82" s="55" t="n">
        <f aca="false" ca="false" dt2D="false" dtr="false" t="normal">SUM(G83:G88)</f>
        <v>1601402.98</v>
      </c>
      <c r="H82" s="55" t="n">
        <f aca="false" ca="false" dt2D="false" dtr="false" t="normal">SUM(H83:H88)</f>
        <v>1601402.98</v>
      </c>
      <c r="I82" s="108" t="s">
        <v>162</v>
      </c>
    </row>
    <row customFormat="true" hidden="true" ht="33" outlineLevel="0" r="83" s="109">
      <c r="A83" s="86" t="s">
        <v>160</v>
      </c>
      <c r="B83" s="87" t="s">
        <v>163</v>
      </c>
      <c r="C83" s="88" t="n">
        <v>682095.43</v>
      </c>
      <c r="D83" s="89" t="n"/>
      <c r="E83" s="90" t="n">
        <v>715419.8</v>
      </c>
      <c r="F83" s="89" t="n"/>
      <c r="G83" s="89" t="n"/>
      <c r="H83" s="89" t="n"/>
      <c r="I83" s="88" t="n"/>
    </row>
    <row customFormat="true" hidden="true" ht="33" outlineLevel="0" r="84" s="109">
      <c r="A84" s="86" t="s">
        <v>160</v>
      </c>
      <c r="B84" s="110" t="s">
        <v>164</v>
      </c>
      <c r="C84" s="88" t="n">
        <v>0.01</v>
      </c>
      <c r="D84" s="89" t="n"/>
      <c r="E84" s="90" t="n">
        <v>36526.03</v>
      </c>
      <c r="F84" s="89" t="n"/>
      <c r="G84" s="89" t="n"/>
      <c r="H84" s="89" t="n"/>
      <c r="I84" s="88" t="n"/>
    </row>
    <row customFormat="true" customHeight="true" hidden="true" ht="74.6500015258789" outlineLevel="0" r="85" s="109">
      <c r="A85" s="86" t="s">
        <v>160</v>
      </c>
      <c r="B85" s="87" t="s">
        <v>165</v>
      </c>
      <c r="C85" s="88" t="n">
        <v>8665783.35</v>
      </c>
      <c r="D85" s="89" t="n">
        <v>163086.5</v>
      </c>
      <c r="E85" s="90" t="n">
        <v>1617996.51</v>
      </c>
      <c r="F85" s="89" t="n">
        <v>150000</v>
      </c>
      <c r="G85" s="89" t="n">
        <v>150000</v>
      </c>
      <c r="H85" s="89" t="n">
        <v>150000</v>
      </c>
      <c r="I85" s="88" t="n"/>
    </row>
    <row customFormat="true" customHeight="true" hidden="true" ht="51.75" outlineLevel="0" r="86" s="109">
      <c r="A86" s="86" t="s">
        <v>160</v>
      </c>
      <c r="B86" s="87" t="s">
        <v>166</v>
      </c>
      <c r="C86" s="88" t="n"/>
      <c r="D86" s="89" t="n"/>
      <c r="E86" s="90" t="n">
        <v>7510.56</v>
      </c>
      <c r="F86" s="89" t="n"/>
      <c r="G86" s="89" t="n"/>
      <c r="H86" s="89" t="n"/>
      <c r="I86" s="88" t="n"/>
    </row>
    <row customFormat="true" customHeight="true" hidden="true" ht="60" outlineLevel="0" r="87" s="109">
      <c r="A87" s="86" t="s">
        <v>160</v>
      </c>
      <c r="B87" s="87" t="s">
        <v>167</v>
      </c>
      <c r="C87" s="88" t="n">
        <v>23.4</v>
      </c>
      <c r="D87" s="89" t="n"/>
      <c r="E87" s="90" t="n"/>
      <c r="F87" s="89" t="n"/>
      <c r="G87" s="89" t="n"/>
      <c r="H87" s="89" t="n"/>
      <c r="I87" s="88" t="n"/>
    </row>
    <row customFormat="true" hidden="true" ht="33" outlineLevel="0" r="88" s="109">
      <c r="A88" s="86" t="s">
        <v>160</v>
      </c>
      <c r="B88" s="87" t="s">
        <v>168</v>
      </c>
      <c r="C88" s="88" t="n">
        <v>20848888.48</v>
      </c>
      <c r="D88" s="89" t="n">
        <v>3659930.5</v>
      </c>
      <c r="E88" s="90" t="n">
        <v>9091103.24</v>
      </c>
      <c r="F88" s="89" t="n">
        <v>1395579.79</v>
      </c>
      <c r="G88" s="89" t="n">
        <v>1451402.98</v>
      </c>
      <c r="H88" s="89" t="n">
        <v>1451402.98</v>
      </c>
      <c r="I88" s="88" t="n"/>
    </row>
    <row customFormat="true" customHeight="true" ht="31.5" outlineLevel="0" r="89" s="80">
      <c r="A89" s="68" t="s">
        <v>169</v>
      </c>
      <c r="B89" s="20" t="s">
        <v>170</v>
      </c>
      <c r="C89" s="49" t="n">
        <f aca="false" ca="false" dt2D="false" dtr="false" t="normal">SUM(C90:C91)</f>
        <v>6769804.27</v>
      </c>
      <c r="D89" s="50" t="n">
        <f aca="false" ca="false" dt2D="false" dtr="false" t="normal">SUM(D90:D91)</f>
        <v>3694677.9</v>
      </c>
      <c r="E89" s="50" t="n">
        <f aca="false" ca="false" dt2D="false" dtr="false" t="normal">SUM(E90:E91)</f>
        <v>5826472.99</v>
      </c>
      <c r="F89" s="50" t="n">
        <f aca="false" ca="false" dt2D="false" dtr="false" t="normal">SUM(F90:F91)</f>
        <v>6389786.140000001</v>
      </c>
      <c r="G89" s="50" t="n">
        <f aca="false" ca="false" dt2D="false" dtr="false" t="normal">SUM(G90:G91)</f>
        <v>6645377.59</v>
      </c>
      <c r="H89" s="50" t="n">
        <f aca="false" ca="false" dt2D="false" dtr="false" t="normal">SUM(H90:H91)</f>
        <v>6645377.59</v>
      </c>
      <c r="I89" s="50" t="n"/>
    </row>
    <row customFormat="true" ht="0" outlineLevel="0" r="90" s="80">
      <c r="A90" s="111" t="s">
        <v>171</v>
      </c>
      <c r="B90" s="53" t="s">
        <v>172</v>
      </c>
      <c r="C90" s="54" t="n">
        <v>6769804.27</v>
      </c>
      <c r="D90" s="55" t="n">
        <v>3642617.9</v>
      </c>
      <c r="E90" s="56" t="n">
        <v>5786282.99</v>
      </c>
      <c r="F90" s="55" t="n">
        <v>6012449.48</v>
      </c>
      <c r="G90" s="55" t="n">
        <v>6252947.46</v>
      </c>
      <c r="H90" s="55" t="n">
        <v>6252947.46</v>
      </c>
      <c r="I90" s="112" t="s">
        <v>173</v>
      </c>
    </row>
    <row customFormat="true" ht="0" outlineLevel="0" r="91" s="80">
      <c r="A91" s="111" t="s">
        <v>174</v>
      </c>
      <c r="B91" s="53" t="s">
        <v>175</v>
      </c>
      <c r="C91" s="54" t="n"/>
      <c r="D91" s="55" t="n">
        <v>52060</v>
      </c>
      <c r="E91" s="56" t="n">
        <v>40190</v>
      </c>
      <c r="F91" s="55" t="n">
        <v>377336.66</v>
      </c>
      <c r="G91" s="55" t="n">
        <v>392430.13</v>
      </c>
      <c r="H91" s="55" t="n">
        <v>392430.13</v>
      </c>
      <c r="I91" s="113" t="s">
        <v>176</v>
      </c>
    </row>
    <row customFormat="true" ht="33" outlineLevel="0" r="92" s="114">
      <c r="A92" s="68" t="s">
        <v>177</v>
      </c>
      <c r="B92" s="20" t="s">
        <v>178</v>
      </c>
      <c r="C92" s="115" t="n">
        <v>0</v>
      </c>
      <c r="D92" s="70" t="n">
        <v>0</v>
      </c>
      <c r="E92" s="70" t="n">
        <v>0</v>
      </c>
      <c r="F92" s="70" t="n">
        <v>0</v>
      </c>
      <c r="G92" s="70" t="n">
        <v>0</v>
      </c>
      <c r="H92" s="70" t="n">
        <v>0</v>
      </c>
      <c r="I92" s="70" t="n"/>
    </row>
    <row customFormat="true" ht="33" outlineLevel="0" r="93" s="41">
      <c r="A93" s="68" t="s">
        <v>179</v>
      </c>
      <c r="B93" s="20" t="s">
        <v>180</v>
      </c>
      <c r="C93" s="49" t="n">
        <f aca="false" ca="false" dt2D="false" dtr="false" t="normal">C94+C99+C111+C117+C118+C122+C123+C124+C125+C131+C136+C138+C142+C153+C154+C164+C165+C169+C173+C177+C179+C185+C121+C178+C187+C186+C137</f>
        <v>4568270.859999999</v>
      </c>
      <c r="D93" s="50" t="n">
        <f aca="false" ca="false" dt2D="false" dtr="false" t="normal">D94+D99+D111+D117+D118+D122+D123+D124+D125+D131+D136+D138+D142+D153+D154+D164+D165+D169+D173+D177+D179+D185+D121+D178+D187+D186+D137</f>
        <v>5100011.350000001</v>
      </c>
      <c r="E93" s="50" t="n">
        <f aca="false" ca="false" dt2D="false" dtr="false" t="normal">E94+E99+E111+E117+E118+E122+E123+E124+E125+E131+E136+E138+E142+E153+E154+E164+E165+E169+E173+E177+E179+E185+E121+E178+E187+E186+E137</f>
        <v>6093898.649999999</v>
      </c>
      <c r="F93" s="50" t="n">
        <f aca="false" ca="false" dt2D="false" dtr="false" t="normal">F94+F99+F111+F117+F118+F122+F123+F124+F125+F131+F136+F138+F142+F153+F154+F164+F165+F169+F173+F177+F179+F185+F121+F178+F187+F186+F137</f>
        <v>6507595.380000001</v>
      </c>
      <c r="G93" s="50" t="n">
        <f aca="false" ca="false" dt2D="false" dtr="false" t="normal">G94+G99+G111+G117+G118+G122+G123+G124+G125+G131+G136+G138+G142+G153+G154+G164+G165+G169+G173+G177+G179+G185+G121+G178+G187+G186+G137</f>
        <v>4049198.87</v>
      </c>
      <c r="H93" s="50" t="n">
        <f aca="false" ca="false" dt2D="false" dtr="false" t="normal">H94+H99+H111+H117+H118+H122+H123+H124+H125+H131+H136+H138+H142+H153+H154+H164+H165+H169+H173+H177+H179+H185+H121+H178+H187+H186+H137</f>
        <v>4049198.87</v>
      </c>
      <c r="I93" s="116" t="s">
        <v>181</v>
      </c>
    </row>
    <row customFormat="true" ht="0" outlineLevel="0" r="94" s="41">
      <c r="A94" s="117" t="s">
        <v>182</v>
      </c>
      <c r="B94" s="53" t="s">
        <v>183</v>
      </c>
      <c r="C94" s="118" t="n">
        <f aca="false" ca="false" dt2D="false" dtr="false" t="normal">SUM(C95:C98)</f>
        <v>10497.869999999999</v>
      </c>
      <c r="D94" s="119" t="n">
        <f aca="false" ca="false" dt2D="false" dtr="false" t="normal">SUM(D95:D98)</f>
        <v>14111</v>
      </c>
      <c r="E94" s="120" t="n">
        <f aca="false" ca="false" dt2D="false" dtr="false" t="normal">SUM(E95:E98)</f>
        <v>23667</v>
      </c>
      <c r="F94" s="119" t="n">
        <f aca="false" ca="false" dt2D="false" dtr="false" t="normal">SUM(F95:F98)</f>
        <v>20667</v>
      </c>
      <c r="G94" s="119" t="n">
        <f aca="false" ca="false" dt2D="false" dtr="false" t="normal">SUM(G95:G98)</f>
        <v>20667</v>
      </c>
      <c r="H94" s="119" t="n">
        <f aca="false" ca="false" dt2D="false" dtr="false" t="normal">SUM(H95:H98)</f>
        <v>20667</v>
      </c>
      <c r="I94" s="121" t="s">
        <v>184</v>
      </c>
    </row>
    <row customFormat="true" hidden="true" ht="99" outlineLevel="0" r="95" s="109">
      <c r="A95" s="122" t="s">
        <v>182</v>
      </c>
      <c r="B95" s="87" t="s">
        <v>185</v>
      </c>
      <c r="C95" s="88" t="n">
        <v>2500</v>
      </c>
      <c r="D95" s="89" t="n">
        <v>5278</v>
      </c>
      <c r="E95" s="90" t="n">
        <v>0</v>
      </c>
      <c r="F95" s="89" t="n">
        <v>4167</v>
      </c>
      <c r="G95" s="89" t="n">
        <v>4167</v>
      </c>
      <c r="H95" s="89" t="n">
        <v>4167</v>
      </c>
      <c r="I95" s="88" t="n"/>
    </row>
    <row customFormat="true" hidden="true" ht="99" outlineLevel="0" r="96" s="109">
      <c r="A96" s="123" t="s">
        <v>182</v>
      </c>
      <c r="B96" s="87" t="s">
        <v>186</v>
      </c>
      <c r="C96" s="88" t="n">
        <v>0</v>
      </c>
      <c r="D96" s="89" t="n">
        <v>0</v>
      </c>
      <c r="E96" s="89" t="n">
        <v>10000</v>
      </c>
      <c r="F96" s="89" t="n">
        <v>4444</v>
      </c>
      <c r="G96" s="89" t="n">
        <v>4444</v>
      </c>
      <c r="H96" s="89" t="n">
        <v>4444</v>
      </c>
      <c r="I96" s="88" t="n"/>
    </row>
    <row customFormat="true" hidden="true" ht="99" outlineLevel="0" r="97" s="109">
      <c r="A97" s="122" t="s">
        <v>182</v>
      </c>
      <c r="B97" s="87" t="s">
        <v>187</v>
      </c>
      <c r="C97" s="88" t="n">
        <v>4500</v>
      </c>
      <c r="D97" s="89" t="n">
        <v>3833</v>
      </c>
      <c r="E97" s="90" t="n">
        <v>8667</v>
      </c>
      <c r="F97" s="89" t="n">
        <v>7056</v>
      </c>
      <c r="G97" s="89" t="n">
        <v>7056</v>
      </c>
      <c r="H97" s="89" t="n">
        <v>7056</v>
      </c>
      <c r="I97" s="88" t="n"/>
    </row>
    <row customFormat="true" hidden="true" ht="99" outlineLevel="0" r="98" s="109">
      <c r="A98" s="122" t="s">
        <v>182</v>
      </c>
      <c r="B98" s="87" t="s">
        <v>188</v>
      </c>
      <c r="C98" s="88" t="n">
        <v>3497.87</v>
      </c>
      <c r="D98" s="89" t="n">
        <v>5000</v>
      </c>
      <c r="E98" s="90" t="n">
        <v>5000</v>
      </c>
      <c r="F98" s="89" t="n">
        <v>5000</v>
      </c>
      <c r="G98" s="89" t="n">
        <v>5000</v>
      </c>
      <c r="H98" s="89" t="n">
        <v>5000</v>
      </c>
      <c r="I98" s="88" t="n"/>
    </row>
    <row customFormat="true" ht="0" outlineLevel="0" r="99" s="41">
      <c r="A99" s="117" t="s">
        <v>189</v>
      </c>
      <c r="B99" s="53" t="s">
        <v>190</v>
      </c>
      <c r="C99" s="118" t="n">
        <f aca="false" ca="false" dt2D="false" dtr="false" t="normal">C100+C105</f>
        <v>117543.8</v>
      </c>
      <c r="D99" s="119" t="n">
        <f aca="false" ca="false" dt2D="false" dtr="false" t="normal">D100+D105</f>
        <v>120867</v>
      </c>
      <c r="E99" s="120" t="n">
        <f aca="false" ca="false" dt2D="false" dtr="false" t="normal">E100+E105</f>
        <v>106834</v>
      </c>
      <c r="F99" s="119" t="n">
        <f aca="false" ca="false" dt2D="false" dtr="false" t="normal">F100+F105</f>
        <v>128953</v>
      </c>
      <c r="G99" s="119" t="n">
        <f aca="false" ca="false" dt2D="false" dtr="false" t="normal">G100+G105</f>
        <v>128953</v>
      </c>
      <c r="H99" s="119" t="n">
        <f aca="false" ca="false" dt2D="false" dtr="false" t="normal">H100+H105</f>
        <v>128953</v>
      </c>
      <c r="I99" s="121" t="s">
        <v>184</v>
      </c>
    </row>
    <row customFormat="true" hidden="true" ht="148.5" outlineLevel="0" r="100" s="124">
      <c r="A100" s="125" t="s">
        <v>189</v>
      </c>
      <c r="B100" s="126" t="s">
        <v>191</v>
      </c>
      <c r="C100" s="127" t="n">
        <f aca="false" ca="false" dt2D="false" dtr="false" t="normal">C102+C104+C101+C103</f>
        <v>111793.8</v>
      </c>
      <c r="D100" s="128" t="n">
        <f aca="false" ca="false" dt2D="false" dtr="false" t="normal">D102+D104+D101+D103</f>
        <v>103867</v>
      </c>
      <c r="E100" s="128" t="n">
        <f aca="false" ca="false" dt2D="false" dtr="false" t="normal">E102+E104+E101+E103</f>
        <v>99334</v>
      </c>
      <c r="F100" s="128" t="n">
        <f aca="false" ca="false" dt2D="false" dtr="false" t="normal">F102+F104+F101+F103</f>
        <v>110953</v>
      </c>
      <c r="G100" s="128" t="n">
        <f aca="false" ca="false" dt2D="false" dtr="false" t="normal">G102+G104+G101+G103</f>
        <v>110953</v>
      </c>
      <c r="H100" s="128" t="n">
        <f aca="false" ca="false" dt2D="false" dtr="false" t="normal">H102+H104+H101+H103</f>
        <v>110953</v>
      </c>
      <c r="I100" s="127" t="n"/>
    </row>
    <row customFormat="true" hidden="true" ht="264" outlineLevel="0" r="101" s="109">
      <c r="A101" s="122" t="s">
        <v>192</v>
      </c>
      <c r="B101" s="87" t="s">
        <v>193</v>
      </c>
      <c r="C101" s="129" t="n">
        <v>2000</v>
      </c>
      <c r="D101" s="89" t="n">
        <v>889</v>
      </c>
      <c r="E101" s="90" t="n"/>
      <c r="F101" s="89" t="n">
        <v>667</v>
      </c>
      <c r="G101" s="89" t="n">
        <v>667</v>
      </c>
      <c r="H101" s="89" t="n">
        <v>667</v>
      </c>
      <c r="I101" s="129" t="n"/>
    </row>
    <row customFormat="true" hidden="true" ht="148.5" outlineLevel="0" r="102" s="109">
      <c r="A102" s="122" t="s">
        <v>189</v>
      </c>
      <c r="B102" s="87" t="s">
        <v>194</v>
      </c>
      <c r="C102" s="88" t="n">
        <v>18000</v>
      </c>
      <c r="D102" s="89" t="n">
        <v>14736</v>
      </c>
      <c r="E102" s="90" t="n">
        <v>24000</v>
      </c>
      <c r="F102" s="89" t="n">
        <v>19847</v>
      </c>
      <c r="G102" s="89" t="n">
        <v>19847</v>
      </c>
      <c r="H102" s="89" t="n">
        <v>19847</v>
      </c>
      <c r="I102" s="88" t="n"/>
    </row>
    <row customFormat="true" hidden="true" ht="264" outlineLevel="0" r="103" s="109">
      <c r="A103" s="122" t="s">
        <v>195</v>
      </c>
      <c r="B103" s="87" t="s">
        <v>196</v>
      </c>
      <c r="C103" s="88" t="n"/>
      <c r="D103" s="89" t="n"/>
      <c r="E103" s="90" t="n">
        <v>2667</v>
      </c>
      <c r="F103" s="89" t="n">
        <v>889</v>
      </c>
      <c r="G103" s="89" t="n">
        <v>889</v>
      </c>
      <c r="H103" s="89" t="n">
        <v>889</v>
      </c>
      <c r="I103" s="88" t="n"/>
    </row>
    <row customFormat="true" hidden="true" ht="148.5" outlineLevel="0" r="104" s="109">
      <c r="A104" s="122" t="s">
        <v>189</v>
      </c>
      <c r="B104" s="87" t="s">
        <v>197</v>
      </c>
      <c r="C104" s="88" t="n">
        <v>91793.8</v>
      </c>
      <c r="D104" s="89" t="n">
        <v>88242</v>
      </c>
      <c r="E104" s="90" t="n">
        <v>72667</v>
      </c>
      <c r="F104" s="89" t="n">
        <v>89550</v>
      </c>
      <c r="G104" s="89" t="n">
        <v>89550</v>
      </c>
      <c r="H104" s="89" t="n">
        <v>89550</v>
      </c>
      <c r="I104" s="88" t="n"/>
    </row>
    <row customFormat="true" hidden="true" ht="148.5" outlineLevel="0" r="105" s="124">
      <c r="A105" s="125" t="s">
        <v>189</v>
      </c>
      <c r="B105" s="126" t="s">
        <v>198</v>
      </c>
      <c r="C105" s="130" t="n">
        <f aca="false" ca="false" dt2D="false" dtr="false" t="normal">C106+C107+C108+C109+C110</f>
        <v>5750</v>
      </c>
      <c r="D105" s="131" t="n">
        <f aca="false" ca="false" dt2D="false" dtr="false" t="normal">D106+D107+D108+D109+D110</f>
        <v>17000</v>
      </c>
      <c r="E105" s="128" t="n">
        <f aca="false" ca="false" dt2D="false" dtr="false" t="normal">E106+E107+E108+E109+E110</f>
        <v>7500</v>
      </c>
      <c r="F105" s="131" t="n">
        <f aca="false" ca="false" dt2D="false" dtr="false" t="normal">F106+F107+F108+F109+F110</f>
        <v>18000</v>
      </c>
      <c r="G105" s="131" t="n">
        <f aca="false" ca="false" dt2D="false" dtr="false" t="normal">G106+G107+G108+G109+G110</f>
        <v>18000</v>
      </c>
      <c r="H105" s="131" t="n">
        <f aca="false" ca="false" dt2D="false" dtr="false" t="normal">H106+H107+H108+H109+H110</f>
        <v>18000</v>
      </c>
      <c r="I105" s="130" t="n"/>
    </row>
    <row customFormat="true" hidden="true" ht="148.5" outlineLevel="0" r="106" s="109">
      <c r="A106" s="122" t="s">
        <v>189</v>
      </c>
      <c r="B106" s="87" t="s">
        <v>199</v>
      </c>
      <c r="C106" s="88" t="n"/>
      <c r="D106" s="89" t="n"/>
      <c r="E106" s="90" t="n">
        <v>1500</v>
      </c>
      <c r="F106" s="89" t="n">
        <v>1000</v>
      </c>
      <c r="G106" s="89" t="n">
        <v>1000</v>
      </c>
      <c r="H106" s="89" t="n">
        <v>1000</v>
      </c>
      <c r="I106" s="88" t="n"/>
    </row>
    <row customFormat="true" hidden="true" ht="148.5" outlineLevel="0" r="107" s="109">
      <c r="A107" s="122" t="s">
        <v>189</v>
      </c>
      <c r="B107" s="87" t="s">
        <v>200</v>
      </c>
      <c r="C107" s="88" t="n"/>
      <c r="D107" s="89" t="n">
        <v>2000</v>
      </c>
      <c r="E107" s="90" t="n">
        <v>0</v>
      </c>
      <c r="F107" s="89" t="n">
        <v>2000</v>
      </c>
      <c r="G107" s="89" t="n">
        <v>2000</v>
      </c>
      <c r="H107" s="89" t="n">
        <v>2000</v>
      </c>
      <c r="I107" s="88" t="n"/>
    </row>
    <row customFormat="true" hidden="true" ht="148.5" outlineLevel="0" r="108" s="109">
      <c r="A108" s="122" t="s">
        <v>189</v>
      </c>
      <c r="B108" s="87" t="s">
        <v>201</v>
      </c>
      <c r="C108" s="88" t="n"/>
      <c r="D108" s="89" t="n">
        <v>1000</v>
      </c>
      <c r="E108" s="90" t="n">
        <v>1000</v>
      </c>
      <c r="F108" s="89" t="n">
        <v>1000</v>
      </c>
      <c r="G108" s="89" t="n">
        <v>1000</v>
      </c>
      <c r="H108" s="89" t="n">
        <v>1000</v>
      </c>
      <c r="I108" s="88" t="n"/>
    </row>
    <row customFormat="true" hidden="true" ht="148.5" outlineLevel="0" r="109" s="109">
      <c r="A109" s="122" t="s">
        <v>189</v>
      </c>
      <c r="B109" s="87" t="s">
        <v>202</v>
      </c>
      <c r="C109" s="88" t="n">
        <v>5000</v>
      </c>
      <c r="D109" s="89" t="n">
        <v>10000</v>
      </c>
      <c r="E109" s="90" t="n">
        <v>0</v>
      </c>
      <c r="F109" s="89" t="n">
        <v>10000</v>
      </c>
      <c r="G109" s="89" t="n">
        <v>10000</v>
      </c>
      <c r="H109" s="89" t="n">
        <v>10000</v>
      </c>
      <c r="I109" s="88" t="n"/>
    </row>
    <row customFormat="true" hidden="true" ht="148.5" outlineLevel="0" r="110" s="109">
      <c r="A110" s="122" t="s">
        <v>189</v>
      </c>
      <c r="B110" s="87" t="s">
        <v>203</v>
      </c>
      <c r="C110" s="88" t="n">
        <v>750</v>
      </c>
      <c r="D110" s="89" t="n">
        <v>4000</v>
      </c>
      <c r="E110" s="90" t="n">
        <v>5000</v>
      </c>
      <c r="F110" s="89" t="n">
        <v>4000</v>
      </c>
      <c r="G110" s="89" t="n">
        <v>4000</v>
      </c>
      <c r="H110" s="89" t="n">
        <v>4000</v>
      </c>
      <c r="I110" s="88" t="n"/>
    </row>
    <row customFormat="true" ht="0" outlineLevel="0" r="111" s="41">
      <c r="A111" s="117" t="s">
        <v>204</v>
      </c>
      <c r="B111" s="53" t="s">
        <v>205</v>
      </c>
      <c r="C111" s="118" t="n">
        <f aca="false" ca="false" dt2D="false" dtr="false" t="normal">C112+C116</f>
        <v>12722.65</v>
      </c>
      <c r="D111" s="119" t="n">
        <f aca="false" ca="false" dt2D="false" dtr="false" t="normal">D112+D116</f>
        <v>11085</v>
      </c>
      <c r="E111" s="119" t="n">
        <f aca="false" ca="false" dt2D="false" dtr="false" t="normal">E112+E116</f>
        <v>9833</v>
      </c>
      <c r="F111" s="119" t="n">
        <f aca="false" ca="false" dt2D="false" dtr="false" t="normal">F112+F116</f>
        <v>9680</v>
      </c>
      <c r="G111" s="119" t="n">
        <f aca="false" ca="false" dt2D="false" dtr="false" t="normal">G112+G116</f>
        <v>9680</v>
      </c>
      <c r="H111" s="119" t="n">
        <f aca="false" ca="false" dt2D="false" dtr="false" t="normal">H112+H116</f>
        <v>9680</v>
      </c>
      <c r="I111" s="121" t="s">
        <v>184</v>
      </c>
    </row>
    <row customFormat="true" hidden="true" ht="0" outlineLevel="0" r="112" s="124">
      <c r="A112" s="132" t="s">
        <v>204</v>
      </c>
      <c r="B112" s="126" t="s">
        <v>206</v>
      </c>
      <c r="C112" s="130" t="n">
        <f aca="false" ca="false" dt2D="false" dtr="false" t="normal">C113+C114+C115</f>
        <v>11222.65</v>
      </c>
      <c r="D112" s="131" t="n">
        <f aca="false" ca="false" dt2D="false" dtr="false" t="normal">D113+D114+D115</f>
        <v>9085</v>
      </c>
      <c r="E112" s="131" t="n">
        <f aca="false" ca="false" dt2D="false" dtr="false" t="normal">E113+E114+E115</f>
        <v>7333</v>
      </c>
      <c r="F112" s="131" t="n">
        <f aca="false" ca="false" dt2D="false" dtr="false" t="normal">F113+F114+F115</f>
        <v>7680</v>
      </c>
      <c r="G112" s="131" t="n">
        <f aca="false" ca="false" dt2D="false" dtr="false" t="normal">G113+G114+G115</f>
        <v>7680</v>
      </c>
      <c r="H112" s="131" t="n">
        <f aca="false" ca="false" dt2D="false" dtr="false" t="normal">H113+H114+H115</f>
        <v>7680</v>
      </c>
      <c r="I112" s="121" t="s">
        <v>184</v>
      </c>
    </row>
    <row customFormat="true" hidden="true" ht="0" outlineLevel="0" r="113" s="109">
      <c r="A113" s="123" t="s">
        <v>204</v>
      </c>
      <c r="B113" s="87" t="s">
        <v>207</v>
      </c>
      <c r="C113" s="88" t="n"/>
      <c r="D113" s="89" t="n">
        <v>50</v>
      </c>
      <c r="E113" s="90" t="n"/>
      <c r="F113" s="89" t="n">
        <v>50</v>
      </c>
      <c r="G113" s="89" t="n">
        <v>50</v>
      </c>
      <c r="H113" s="89" t="n">
        <v>50</v>
      </c>
      <c r="I113" s="121" t="s">
        <v>184</v>
      </c>
    </row>
    <row customFormat="true" hidden="true" ht="0" outlineLevel="0" r="114" s="109">
      <c r="A114" s="122" t="s">
        <v>204</v>
      </c>
      <c r="B114" s="87" t="s">
        <v>208</v>
      </c>
      <c r="C114" s="88" t="n">
        <v>9973.05</v>
      </c>
      <c r="D114" s="89" t="n">
        <v>9035</v>
      </c>
      <c r="E114" s="90" t="n">
        <v>7333</v>
      </c>
      <c r="F114" s="89" t="n">
        <v>7213</v>
      </c>
      <c r="G114" s="89" t="n">
        <v>7213</v>
      </c>
      <c r="H114" s="89" t="n">
        <v>7213</v>
      </c>
      <c r="I114" s="121" t="s">
        <v>184</v>
      </c>
    </row>
    <row customFormat="true" hidden="true" ht="0" outlineLevel="0" r="115" s="109">
      <c r="A115" s="122" t="s">
        <v>204</v>
      </c>
      <c r="B115" s="87" t="s">
        <v>209</v>
      </c>
      <c r="C115" s="88" t="n">
        <v>1249.6</v>
      </c>
      <c r="D115" s="89" t="n"/>
      <c r="E115" s="90" t="n"/>
      <c r="F115" s="89" t="n">
        <v>417</v>
      </c>
      <c r="G115" s="89" t="n">
        <v>417</v>
      </c>
      <c r="H115" s="89" t="n">
        <v>417</v>
      </c>
      <c r="I115" s="121" t="s">
        <v>184</v>
      </c>
    </row>
    <row customFormat="true" hidden="true" ht="0" outlineLevel="0" r="116" s="109">
      <c r="A116" s="122" t="s">
        <v>204</v>
      </c>
      <c r="B116" s="87" t="s">
        <v>210</v>
      </c>
      <c r="C116" s="88" t="n">
        <v>1500</v>
      </c>
      <c r="D116" s="89" t="n">
        <v>2000</v>
      </c>
      <c r="E116" s="90" t="n">
        <v>2500</v>
      </c>
      <c r="F116" s="133" t="n">
        <v>2000</v>
      </c>
      <c r="G116" s="133" t="n">
        <v>2000</v>
      </c>
      <c r="H116" s="133" t="n">
        <v>2000</v>
      </c>
      <c r="I116" s="121" t="s">
        <v>184</v>
      </c>
    </row>
    <row customFormat="true" ht="0" outlineLevel="0" r="117" s="41">
      <c r="A117" s="117" t="s">
        <v>211</v>
      </c>
      <c r="B117" s="53" t="s">
        <v>212</v>
      </c>
      <c r="C117" s="118" t="n">
        <v>30000</v>
      </c>
      <c r="D117" s="119" t="n">
        <v>6670</v>
      </c>
      <c r="E117" s="120" t="n">
        <v>6670</v>
      </c>
      <c r="F117" s="119" t="n">
        <v>13333.33</v>
      </c>
      <c r="G117" s="119" t="n">
        <v>13333.33</v>
      </c>
      <c r="H117" s="119" t="n">
        <v>13333.33</v>
      </c>
      <c r="I117" s="121" t="s">
        <v>184</v>
      </c>
    </row>
    <row customFormat="true" ht="0" outlineLevel="0" r="118" s="41">
      <c r="A118" s="117" t="s">
        <v>213</v>
      </c>
      <c r="B118" s="53" t="s">
        <v>214</v>
      </c>
      <c r="C118" s="118" t="n">
        <f aca="false" ca="false" dt2D="false" dtr="false" t="normal">C119+C120</f>
        <v>2000</v>
      </c>
      <c r="D118" s="119" t="n">
        <f aca="false" ca="false" dt2D="false" dtr="false" t="normal">D119+D120</f>
        <v>2222</v>
      </c>
      <c r="E118" s="120" t="n">
        <f aca="false" ca="false" dt2D="false" dtr="false" t="normal">E119+E120</f>
        <v>0</v>
      </c>
      <c r="F118" s="119" t="n">
        <f aca="false" ca="false" dt2D="false" dtr="false" t="normal">F119+F120</f>
        <v>1667</v>
      </c>
      <c r="G118" s="119" t="n">
        <f aca="false" ca="false" dt2D="false" dtr="false" t="normal">G119+G120</f>
        <v>1667</v>
      </c>
      <c r="H118" s="119" t="n">
        <f aca="false" ca="false" dt2D="false" dtr="false" t="normal">H119+H120</f>
        <v>1667</v>
      </c>
      <c r="I118" s="121" t="s">
        <v>184</v>
      </c>
    </row>
    <row customFormat="true" hidden="true" ht="0" outlineLevel="0" r="119" s="109">
      <c r="A119" s="122" t="s">
        <v>213</v>
      </c>
      <c r="B119" s="87" t="s">
        <v>215</v>
      </c>
      <c r="C119" s="88" t="n">
        <v>2000</v>
      </c>
      <c r="D119" s="89" t="n">
        <v>2222</v>
      </c>
      <c r="E119" s="90" t="n">
        <v>0</v>
      </c>
      <c r="F119" s="89" t="n">
        <v>1667</v>
      </c>
      <c r="G119" s="89" t="n">
        <v>1667</v>
      </c>
      <c r="H119" s="89" t="n">
        <v>1667</v>
      </c>
      <c r="I119" s="121" t="s">
        <v>184</v>
      </c>
    </row>
    <row customFormat="true" hidden="true" ht="0" outlineLevel="0" r="120" s="109">
      <c r="A120" s="122" t="s">
        <v>213</v>
      </c>
      <c r="B120" s="87" t="s">
        <v>216</v>
      </c>
      <c r="C120" s="88" t="n"/>
      <c r="D120" s="89" t="n"/>
      <c r="E120" s="90" t="n">
        <v>0</v>
      </c>
      <c r="F120" s="89" t="n">
        <v>0</v>
      </c>
      <c r="G120" s="89" t="n">
        <f aca="false" ca="false" dt2D="false" dtr="false" t="normal">F120</f>
        <v>0</v>
      </c>
      <c r="H120" s="89" t="n">
        <f aca="false" ca="false" dt2D="false" dtr="false" t="normal">G120</f>
        <v>0</v>
      </c>
      <c r="I120" s="121" t="s">
        <v>184</v>
      </c>
    </row>
    <row customFormat="true" ht="0" outlineLevel="0" r="121" s="41">
      <c r="A121" s="117" t="s">
        <v>217</v>
      </c>
      <c r="B121" s="53" t="s">
        <v>218</v>
      </c>
      <c r="C121" s="118" t="n">
        <v>40000</v>
      </c>
      <c r="D121" s="119" t="n"/>
      <c r="E121" s="120" t="n"/>
      <c r="F121" s="119" t="n">
        <v>13333</v>
      </c>
      <c r="G121" s="119" t="n">
        <v>13333</v>
      </c>
      <c r="H121" s="119" t="n">
        <v>13333</v>
      </c>
      <c r="I121" s="121" t="s">
        <v>184</v>
      </c>
    </row>
    <row customFormat="true" ht="0" outlineLevel="0" r="122" s="41">
      <c r="A122" s="117" t="s">
        <v>219</v>
      </c>
      <c r="B122" s="53" t="s">
        <v>220</v>
      </c>
      <c r="C122" s="118" t="n"/>
      <c r="D122" s="119" t="n">
        <v>500</v>
      </c>
      <c r="E122" s="120" t="n">
        <v>0</v>
      </c>
      <c r="F122" s="119" t="n">
        <v>500</v>
      </c>
      <c r="G122" s="119" t="n">
        <v>500</v>
      </c>
      <c r="H122" s="119" t="n">
        <v>500</v>
      </c>
      <c r="I122" s="121" t="s">
        <v>184</v>
      </c>
    </row>
    <row customFormat="true" ht="0" outlineLevel="0" r="123" s="41">
      <c r="A123" s="117" t="s">
        <v>221</v>
      </c>
      <c r="B123" s="53" t="s">
        <v>222</v>
      </c>
      <c r="C123" s="118" t="n"/>
      <c r="D123" s="119" t="n"/>
      <c r="E123" s="120" t="n">
        <v>0</v>
      </c>
      <c r="F123" s="119" t="n"/>
      <c r="G123" s="119" t="n"/>
      <c r="H123" s="119" t="n"/>
      <c r="I123" s="121" t="s">
        <v>184</v>
      </c>
    </row>
    <row customFormat="true" ht="0" outlineLevel="0" r="124" s="41">
      <c r="A124" s="117" t="s">
        <v>223</v>
      </c>
      <c r="B124" s="53" t="s">
        <v>224</v>
      </c>
      <c r="C124" s="118" t="n"/>
      <c r="D124" s="119" t="n">
        <v>5000</v>
      </c>
      <c r="E124" s="120" t="n">
        <v>2000</v>
      </c>
      <c r="F124" s="119" t="n">
        <v>667</v>
      </c>
      <c r="G124" s="119" t="n">
        <v>667</v>
      </c>
      <c r="H124" s="119" t="n">
        <v>667</v>
      </c>
      <c r="I124" s="121" t="s">
        <v>184</v>
      </c>
    </row>
    <row customFormat="true" ht="0" outlineLevel="0" r="125" s="41">
      <c r="A125" s="117" t="s">
        <v>225</v>
      </c>
      <c r="B125" s="53" t="s">
        <v>226</v>
      </c>
      <c r="C125" s="118" t="n">
        <f aca="false" ca="false" dt2D="false" dtr="false" t="normal">SUM(C126:C130)</f>
        <v>15000</v>
      </c>
      <c r="D125" s="119" t="n">
        <f aca="false" ca="false" dt2D="false" dtr="false" t="normal">SUM(D126:D130)</f>
        <v>105750</v>
      </c>
      <c r="E125" s="120" t="n">
        <f aca="false" ca="false" dt2D="false" dtr="false" t="normal">SUM(E126:E130)</f>
        <v>5333</v>
      </c>
      <c r="F125" s="119" t="n">
        <f aca="false" ca="false" dt2D="false" dtr="false" t="normal">SUM(F126:F130)</f>
        <v>34695</v>
      </c>
      <c r="G125" s="119" t="n">
        <f aca="false" ca="false" dt2D="false" dtr="false" t="normal">SUM(G126:G130)</f>
        <v>34695</v>
      </c>
      <c r="H125" s="119" t="n">
        <f aca="false" ca="false" dt2D="false" dtr="false" t="normal">SUM(H126:H130)</f>
        <v>34695</v>
      </c>
      <c r="I125" s="121" t="s">
        <v>184</v>
      </c>
    </row>
    <row customFormat="true" hidden="true" ht="0" outlineLevel="0" r="126" s="109">
      <c r="A126" s="122" t="s">
        <v>225</v>
      </c>
      <c r="B126" s="87" t="s">
        <v>227</v>
      </c>
      <c r="C126" s="88" t="n">
        <v>15000</v>
      </c>
      <c r="D126" s="89" t="n">
        <v>18417</v>
      </c>
      <c r="E126" s="90" t="n">
        <v>0</v>
      </c>
      <c r="F126" s="89" t="n">
        <v>13417</v>
      </c>
      <c r="G126" s="89" t="n">
        <v>13417</v>
      </c>
      <c r="H126" s="89" t="n">
        <v>13417</v>
      </c>
      <c r="I126" s="121" t="s">
        <v>184</v>
      </c>
    </row>
    <row customFormat="true" hidden="true" ht="0" outlineLevel="0" r="127" s="109">
      <c r="A127" s="122" t="s">
        <v>225</v>
      </c>
      <c r="B127" s="87" t="s">
        <v>228</v>
      </c>
      <c r="C127" s="88" t="n"/>
      <c r="D127" s="89" t="n">
        <v>10000</v>
      </c>
      <c r="E127" s="90" t="n">
        <v>0</v>
      </c>
      <c r="F127" s="89" t="n">
        <v>6667</v>
      </c>
      <c r="G127" s="89" t="n">
        <v>6667</v>
      </c>
      <c r="H127" s="89" t="n">
        <v>6667</v>
      </c>
      <c r="I127" s="121" t="s">
        <v>184</v>
      </c>
    </row>
    <row customFormat="true" hidden="true" ht="0" outlineLevel="0" r="128" s="109">
      <c r="A128" s="122" t="s">
        <v>225</v>
      </c>
      <c r="B128" s="87" t="s">
        <v>229</v>
      </c>
      <c r="C128" s="88" t="n"/>
      <c r="D128" s="89" t="n">
        <v>13333</v>
      </c>
      <c r="E128" s="90" t="n">
        <v>0</v>
      </c>
      <c r="F128" s="89" t="n">
        <v>10000</v>
      </c>
      <c r="G128" s="89" t="n">
        <v>10000</v>
      </c>
      <c r="H128" s="89" t="n">
        <v>10000</v>
      </c>
      <c r="I128" s="121" t="s">
        <v>184</v>
      </c>
    </row>
    <row customFormat="true" hidden="true" ht="0" outlineLevel="0" r="129" s="109">
      <c r="A129" s="122" t="s">
        <v>225</v>
      </c>
      <c r="B129" s="87" t="s">
        <v>230</v>
      </c>
      <c r="C129" s="88" t="n"/>
      <c r="D129" s="89" t="n">
        <v>60000</v>
      </c>
      <c r="E129" s="90" t="n">
        <v>0</v>
      </c>
      <c r="F129" s="89" t="n"/>
      <c r="G129" s="89" t="n"/>
      <c r="H129" s="89" t="n"/>
      <c r="I129" s="121" t="s">
        <v>184</v>
      </c>
    </row>
    <row customFormat="true" hidden="true" ht="0" outlineLevel="0" r="130" s="109">
      <c r="A130" s="122" t="s">
        <v>225</v>
      </c>
      <c r="B130" s="87" t="s">
        <v>231</v>
      </c>
      <c r="C130" s="88" t="n"/>
      <c r="D130" s="89" t="n">
        <v>4000</v>
      </c>
      <c r="E130" s="90" t="n">
        <v>5333</v>
      </c>
      <c r="F130" s="89" t="n">
        <v>4611</v>
      </c>
      <c r="G130" s="89" t="n">
        <v>4611</v>
      </c>
      <c r="H130" s="89" t="n">
        <v>4611</v>
      </c>
      <c r="I130" s="121" t="s">
        <v>184</v>
      </c>
    </row>
    <row customFormat="true" ht="0" outlineLevel="0" r="131" s="41">
      <c r="A131" s="117" t="s">
        <v>232</v>
      </c>
      <c r="B131" s="53" t="s">
        <v>233</v>
      </c>
      <c r="C131" s="118" t="n">
        <f aca="false" ca="false" dt2D="false" dtr="false" t="normal">SUM(C132:C135)</f>
        <v>13650.33</v>
      </c>
      <c r="D131" s="119" t="n">
        <f aca="false" ca="false" dt2D="false" dtr="false" t="normal">SUM(D132:D135)</f>
        <v>12570</v>
      </c>
      <c r="E131" s="120" t="n">
        <f aca="false" ca="false" dt2D="false" dtr="false" t="normal">SUM(E132:E135)</f>
        <v>40533</v>
      </c>
      <c r="F131" s="119" t="n">
        <f aca="false" ca="false" dt2D="false" dtr="false" t="normal">SUM(F132:F135)</f>
        <v>20011</v>
      </c>
      <c r="G131" s="119" t="n">
        <f aca="false" ca="false" dt2D="false" dtr="false" t="normal">SUM(G132:G135)</f>
        <v>20011</v>
      </c>
      <c r="H131" s="119" t="n">
        <f aca="false" ca="false" dt2D="false" dtr="false" t="normal">SUM(H132:H135)</f>
        <v>20011</v>
      </c>
      <c r="I131" s="121" t="s">
        <v>184</v>
      </c>
    </row>
    <row customFormat="true" hidden="true" ht="0" outlineLevel="0" r="132" s="109">
      <c r="A132" s="122" t="s">
        <v>232</v>
      </c>
      <c r="B132" s="87" t="s">
        <v>234</v>
      </c>
      <c r="C132" s="88" t="n">
        <v>975</v>
      </c>
      <c r="D132" s="89" t="n">
        <v>2058</v>
      </c>
      <c r="E132" s="90" t="n">
        <v>533</v>
      </c>
      <c r="F132" s="89" t="n">
        <v>869</v>
      </c>
      <c r="G132" s="89" t="n">
        <v>869</v>
      </c>
      <c r="H132" s="89" t="n">
        <v>869</v>
      </c>
      <c r="I132" s="121" t="s">
        <v>184</v>
      </c>
    </row>
    <row customFormat="true" hidden="true" ht="0" outlineLevel="0" r="133" s="109">
      <c r="A133" s="122" t="s">
        <v>232</v>
      </c>
      <c r="B133" s="87" t="s">
        <v>235</v>
      </c>
      <c r="C133" s="88" t="n">
        <v>2200</v>
      </c>
      <c r="D133" s="89" t="n">
        <v>1239</v>
      </c>
      <c r="E133" s="90" t="n">
        <v>1667</v>
      </c>
      <c r="F133" s="89" t="n">
        <v>1639</v>
      </c>
      <c r="G133" s="89" t="n">
        <v>1639</v>
      </c>
      <c r="H133" s="89" t="n">
        <v>1639</v>
      </c>
      <c r="I133" s="121" t="s">
        <v>184</v>
      </c>
    </row>
    <row customFormat="true" hidden="true" ht="0" outlineLevel="0" r="134" s="109">
      <c r="A134" s="122" t="s">
        <v>232</v>
      </c>
      <c r="B134" s="87" t="s">
        <v>236</v>
      </c>
      <c r="C134" s="88" t="n"/>
      <c r="D134" s="89" t="n">
        <v>4167</v>
      </c>
      <c r="E134" s="90" t="n">
        <v>38333</v>
      </c>
      <c r="F134" s="89" t="n">
        <v>13611</v>
      </c>
      <c r="G134" s="89" t="n">
        <v>13611</v>
      </c>
      <c r="H134" s="89" t="n">
        <v>13611</v>
      </c>
      <c r="I134" s="121" t="s">
        <v>184</v>
      </c>
    </row>
    <row customFormat="true" hidden="true" ht="0" outlineLevel="0" r="135" s="109">
      <c r="A135" s="122" t="s">
        <v>232</v>
      </c>
      <c r="B135" s="87" t="s">
        <v>237</v>
      </c>
      <c r="C135" s="88" t="n">
        <v>10475.33</v>
      </c>
      <c r="D135" s="89" t="n">
        <v>5106</v>
      </c>
      <c r="E135" s="90" t="n"/>
      <c r="F135" s="89" t="n">
        <v>3892</v>
      </c>
      <c r="G135" s="89" t="n">
        <v>3892</v>
      </c>
      <c r="H135" s="89" t="n">
        <v>3892</v>
      </c>
      <c r="I135" s="121" t="s">
        <v>184</v>
      </c>
    </row>
    <row customFormat="true" ht="0" outlineLevel="0" r="136" s="41">
      <c r="A136" s="117" t="s">
        <v>238</v>
      </c>
      <c r="B136" s="53" t="s">
        <v>239</v>
      </c>
      <c r="C136" s="118" t="n">
        <v>90500</v>
      </c>
      <c r="D136" s="119" t="n">
        <v>25000</v>
      </c>
      <c r="E136" s="120" t="n">
        <v>50000</v>
      </c>
      <c r="F136" s="119" t="n">
        <v>35000</v>
      </c>
      <c r="G136" s="119" t="n">
        <v>35000</v>
      </c>
      <c r="H136" s="119" t="n">
        <v>35000</v>
      </c>
      <c r="I136" s="121" t="s">
        <v>184</v>
      </c>
    </row>
    <row customFormat="true" ht="0" outlineLevel="0" r="137" s="41">
      <c r="A137" s="117" t="s">
        <v>240</v>
      </c>
      <c r="B137" s="53" t="s">
        <v>241</v>
      </c>
      <c r="C137" s="118" t="n"/>
      <c r="D137" s="119" t="n">
        <v>10000</v>
      </c>
      <c r="E137" s="120" t="n"/>
      <c r="F137" s="119" t="n"/>
      <c r="G137" s="119" t="n"/>
      <c r="H137" s="119" t="n"/>
      <c r="I137" s="121" t="s">
        <v>184</v>
      </c>
    </row>
    <row customFormat="true" ht="0" outlineLevel="0" r="138" s="41">
      <c r="A138" s="117" t="s">
        <v>242</v>
      </c>
      <c r="B138" s="53" t="s">
        <v>243</v>
      </c>
      <c r="C138" s="118" t="n">
        <f aca="false" ca="false" dt2D="false" dtr="false" t="normal">SUM(C139:C141)</f>
        <v>13208.57</v>
      </c>
      <c r="D138" s="119" t="n">
        <f aca="false" ca="false" dt2D="false" dtr="false" t="normal">SUM(D139:D141)</f>
        <v>9624</v>
      </c>
      <c r="E138" s="120" t="n">
        <f aca="false" ca="false" dt2D="false" dtr="false" t="normal">SUM(E139:E141)</f>
        <v>9795</v>
      </c>
      <c r="F138" s="119" t="n">
        <f aca="false" ca="false" dt2D="false" dtr="false" t="normal">SUM(F139:F141)</f>
        <v>10648</v>
      </c>
      <c r="G138" s="119" t="n">
        <f aca="false" ca="false" dt2D="false" dtr="false" t="normal">SUM(G139:G141)</f>
        <v>10648</v>
      </c>
      <c r="H138" s="119" t="n">
        <f aca="false" ca="false" dt2D="false" dtr="false" t="normal">SUM(H139:H141)</f>
        <v>10648</v>
      </c>
      <c r="I138" s="121" t="s">
        <v>184</v>
      </c>
    </row>
    <row customFormat="true" hidden="true" ht="0" outlineLevel="0" r="139" s="109">
      <c r="A139" s="122" t="s">
        <v>242</v>
      </c>
      <c r="B139" s="87" t="s">
        <v>244</v>
      </c>
      <c r="C139" s="88" t="n">
        <v>1000</v>
      </c>
      <c r="D139" s="89" t="n">
        <v>778</v>
      </c>
      <c r="E139" s="90" t="n"/>
      <c r="F139" s="89" t="n">
        <v>333</v>
      </c>
      <c r="G139" s="89" t="n">
        <v>333</v>
      </c>
      <c r="H139" s="89" t="n">
        <v>333</v>
      </c>
      <c r="I139" s="121" t="s">
        <v>184</v>
      </c>
    </row>
    <row customFormat="true" hidden="true" ht="0" outlineLevel="0" r="140" s="109">
      <c r="A140" s="122" t="s">
        <v>242</v>
      </c>
      <c r="B140" s="87" t="s">
        <v>245</v>
      </c>
      <c r="C140" s="88" t="n">
        <v>5625</v>
      </c>
      <c r="D140" s="89" t="n">
        <v>4970</v>
      </c>
      <c r="E140" s="90" t="n">
        <v>1795</v>
      </c>
      <c r="F140" s="89" t="n">
        <v>4337</v>
      </c>
      <c r="G140" s="89" t="n">
        <v>4337</v>
      </c>
      <c r="H140" s="89" t="n">
        <v>4337</v>
      </c>
      <c r="I140" s="121" t="s">
        <v>184</v>
      </c>
    </row>
    <row customFormat="true" hidden="true" ht="0" outlineLevel="0" r="141" s="109">
      <c r="A141" s="122" t="s">
        <v>242</v>
      </c>
      <c r="B141" s="87" t="s">
        <v>246</v>
      </c>
      <c r="C141" s="88" t="n">
        <v>6583.57</v>
      </c>
      <c r="D141" s="89" t="n">
        <v>3876</v>
      </c>
      <c r="E141" s="90" t="n">
        <v>8000</v>
      </c>
      <c r="F141" s="89" t="n">
        <v>5978</v>
      </c>
      <c r="G141" s="89" t="n">
        <v>5978</v>
      </c>
      <c r="H141" s="89" t="n">
        <v>5978</v>
      </c>
      <c r="I141" s="121" t="s">
        <v>184</v>
      </c>
    </row>
    <row customFormat="true" ht="0" outlineLevel="0" r="142" s="41">
      <c r="A142" s="117" t="s">
        <v>247</v>
      </c>
      <c r="B142" s="53" t="s">
        <v>248</v>
      </c>
      <c r="C142" s="118" t="n">
        <f aca="false" ca="false" dt2D="false" dtr="false" t="normal">C143+C151</f>
        <v>31806.809999999998</v>
      </c>
      <c r="D142" s="119" t="n">
        <f aca="false" ca="false" dt2D="false" dtr="false" t="normal">D143+D151</f>
        <v>227936</v>
      </c>
      <c r="E142" s="120" t="n">
        <f aca="false" ca="false" dt2D="false" dtr="false" t="normal">E143+E151+E152</f>
        <v>18737.87</v>
      </c>
      <c r="F142" s="119" t="n">
        <f aca="false" ca="false" dt2D="false" dtr="false" t="normal">F143+F151</f>
        <v>206636</v>
      </c>
      <c r="G142" s="119" t="n">
        <f aca="false" ca="false" dt2D="false" dtr="false" t="normal">G143+G151</f>
        <v>206636</v>
      </c>
      <c r="H142" s="119" t="n">
        <f aca="false" ca="false" dt2D="false" dtr="false" t="normal">H143+H151</f>
        <v>206636</v>
      </c>
      <c r="I142" s="121" t="s">
        <v>184</v>
      </c>
    </row>
    <row customFormat="true" hidden="true" ht="0" outlineLevel="0" r="143" s="124">
      <c r="A143" s="134" t="s">
        <v>247</v>
      </c>
      <c r="B143" s="126" t="s">
        <v>249</v>
      </c>
      <c r="C143" s="130" t="n">
        <f aca="false" ca="false" dt2D="false" dtr="false" t="normal">SUM(C144:C150)</f>
        <v>31806.809999999998</v>
      </c>
      <c r="D143" s="131" t="n">
        <f aca="false" ca="false" dt2D="false" dtr="false" t="normal">SUM(D144:D150)</f>
        <v>226936</v>
      </c>
      <c r="E143" s="128" t="n">
        <f aca="false" ca="false" dt2D="false" dtr="false" t="normal">SUM(E144:E150)</f>
        <v>14798</v>
      </c>
      <c r="F143" s="131" t="n">
        <f aca="false" ca="false" dt2D="false" dtr="false" t="normal">SUM(F144:F150)</f>
        <v>205636</v>
      </c>
      <c r="G143" s="131" t="n">
        <f aca="false" ca="false" dt2D="false" dtr="false" t="normal">SUM(G144:G150)</f>
        <v>205636</v>
      </c>
      <c r="H143" s="131" t="n">
        <f aca="false" ca="false" dt2D="false" dtr="false" t="normal">SUM(H144:H150)</f>
        <v>205636</v>
      </c>
      <c r="I143" s="121" t="s">
        <v>184</v>
      </c>
    </row>
    <row customFormat="true" hidden="true" ht="0" outlineLevel="0" r="144" s="109">
      <c r="A144" s="135" t="s">
        <v>247</v>
      </c>
      <c r="B144" s="87" t="s">
        <v>250</v>
      </c>
      <c r="C144" s="88" t="n">
        <v>5500</v>
      </c>
      <c r="D144" s="89" t="n">
        <v>1889</v>
      </c>
      <c r="E144" s="90" t="n">
        <v>7331</v>
      </c>
      <c r="F144" s="89" t="n">
        <v>5944</v>
      </c>
      <c r="G144" s="89" t="n">
        <v>5944</v>
      </c>
      <c r="H144" s="89" t="n">
        <v>5944</v>
      </c>
      <c r="I144" s="121" t="s">
        <v>184</v>
      </c>
    </row>
    <row customFormat="true" hidden="true" ht="0" outlineLevel="0" r="145" s="109">
      <c r="A145" s="135" t="s">
        <v>251</v>
      </c>
      <c r="B145" s="87" t="s">
        <v>252</v>
      </c>
      <c r="C145" s="129" t="n">
        <v>50</v>
      </c>
      <c r="D145" s="89" t="n">
        <v>22</v>
      </c>
      <c r="E145" s="90" t="n"/>
      <c r="F145" s="89" t="n">
        <v>17</v>
      </c>
      <c r="G145" s="89" t="n">
        <v>17</v>
      </c>
      <c r="H145" s="89" t="n">
        <v>17</v>
      </c>
      <c r="I145" s="121" t="s">
        <v>184</v>
      </c>
    </row>
    <row customFormat="true" hidden="true" ht="0" outlineLevel="0" r="146" s="109">
      <c r="A146" s="135" t="s">
        <v>247</v>
      </c>
      <c r="B146" s="87" t="s">
        <v>253</v>
      </c>
      <c r="C146" s="88" t="n">
        <v>350</v>
      </c>
      <c r="D146" s="89" t="n">
        <v>489</v>
      </c>
      <c r="E146" s="90" t="n"/>
      <c r="F146" s="89" t="n">
        <v>117</v>
      </c>
      <c r="G146" s="89" t="n">
        <v>117</v>
      </c>
      <c r="H146" s="89" t="n">
        <v>117</v>
      </c>
      <c r="I146" s="121" t="s">
        <v>184</v>
      </c>
    </row>
    <row customFormat="true" hidden="true" ht="0" outlineLevel="0" r="147" s="109">
      <c r="A147" s="136" t="s">
        <v>247</v>
      </c>
      <c r="B147" s="87" t="s">
        <v>254</v>
      </c>
      <c r="C147" s="88" t="n"/>
      <c r="D147" s="89" t="n">
        <v>166667</v>
      </c>
      <c r="E147" s="90" t="n"/>
      <c r="F147" s="89" t="n">
        <v>166667</v>
      </c>
      <c r="G147" s="89" t="n">
        <v>166667</v>
      </c>
      <c r="H147" s="89" t="n">
        <v>166667</v>
      </c>
      <c r="I147" s="121" t="s">
        <v>184</v>
      </c>
    </row>
    <row customFormat="true" hidden="true" ht="0" outlineLevel="0" r="148" s="109">
      <c r="A148" s="135" t="s">
        <v>247</v>
      </c>
      <c r="B148" s="87" t="s">
        <v>255</v>
      </c>
      <c r="C148" s="88" t="n">
        <v>10000</v>
      </c>
      <c r="D148" s="89" t="n">
        <v>11444</v>
      </c>
      <c r="E148" s="90" t="n"/>
      <c r="F148" s="89" t="n">
        <v>10333</v>
      </c>
      <c r="G148" s="89" t="n">
        <v>10333</v>
      </c>
      <c r="H148" s="89" t="n">
        <v>10333</v>
      </c>
      <c r="I148" s="121" t="s">
        <v>184</v>
      </c>
    </row>
    <row customFormat="true" hidden="true" ht="0" outlineLevel="0" r="149" s="109">
      <c r="A149" s="135" t="s">
        <v>247</v>
      </c>
      <c r="B149" s="87" t="s">
        <v>256</v>
      </c>
      <c r="C149" s="88" t="n">
        <v>2750</v>
      </c>
      <c r="D149" s="89" t="n">
        <v>1222</v>
      </c>
      <c r="E149" s="90" t="n"/>
      <c r="F149" s="89" t="n">
        <v>917</v>
      </c>
      <c r="G149" s="89" t="n">
        <v>917</v>
      </c>
      <c r="H149" s="89" t="n">
        <v>917</v>
      </c>
      <c r="I149" s="121" t="s">
        <v>184</v>
      </c>
    </row>
    <row customFormat="true" hidden="true" ht="0" outlineLevel="0" r="150" s="109">
      <c r="A150" s="135" t="s">
        <v>247</v>
      </c>
      <c r="B150" s="87" t="s">
        <v>257</v>
      </c>
      <c r="C150" s="88" t="n">
        <v>13156.81</v>
      </c>
      <c r="D150" s="89" t="n">
        <v>45203</v>
      </c>
      <c r="E150" s="90" t="n">
        <v>7467</v>
      </c>
      <c r="F150" s="89" t="n">
        <v>21641</v>
      </c>
      <c r="G150" s="89" t="n">
        <v>21641</v>
      </c>
      <c r="H150" s="89" t="n">
        <v>21641</v>
      </c>
      <c r="I150" s="121" t="s">
        <v>184</v>
      </c>
    </row>
    <row customFormat="true" hidden="true" ht="0" outlineLevel="0" r="151" s="109">
      <c r="A151" s="135" t="s">
        <v>247</v>
      </c>
      <c r="B151" s="87" t="s">
        <v>258</v>
      </c>
      <c r="C151" s="88" t="n"/>
      <c r="D151" s="89" t="n">
        <v>1000</v>
      </c>
      <c r="E151" s="90" t="n">
        <v>3500</v>
      </c>
      <c r="F151" s="133" t="n">
        <v>1000</v>
      </c>
      <c r="G151" s="133" t="n">
        <v>1000</v>
      </c>
      <c r="H151" s="133" t="n">
        <v>1000</v>
      </c>
      <c r="I151" s="121" t="s">
        <v>184</v>
      </c>
    </row>
    <row customFormat="true" hidden="true" ht="0" outlineLevel="0" r="152" s="109">
      <c r="A152" s="135" t="s">
        <v>247</v>
      </c>
      <c r="B152" s="87" t="s">
        <v>259</v>
      </c>
      <c r="C152" s="88" t="n"/>
      <c r="D152" s="89" t="n"/>
      <c r="E152" s="90" t="n">
        <v>439.87</v>
      </c>
      <c r="F152" s="133" t="n"/>
      <c r="G152" s="133" t="n"/>
      <c r="H152" s="133" t="n"/>
      <c r="I152" s="121" t="s">
        <v>184</v>
      </c>
    </row>
    <row customFormat="true" ht="0" outlineLevel="0" r="153" s="41">
      <c r="A153" s="117" t="s">
        <v>260</v>
      </c>
      <c r="B153" s="53" t="s">
        <v>261</v>
      </c>
      <c r="C153" s="118" t="n">
        <v>0</v>
      </c>
      <c r="D153" s="119" t="n">
        <v>100000</v>
      </c>
      <c r="E153" s="120" t="n">
        <v>100000</v>
      </c>
      <c r="F153" s="119" t="n">
        <v>50000</v>
      </c>
      <c r="G153" s="119" t="n">
        <v>50000</v>
      </c>
      <c r="H153" s="119" t="n">
        <v>50000</v>
      </c>
      <c r="I153" s="121" t="s">
        <v>184</v>
      </c>
    </row>
    <row customFormat="true" ht="0" outlineLevel="0" r="154" s="41">
      <c r="A154" s="117" t="s">
        <v>262</v>
      </c>
      <c r="B154" s="53" t="s">
        <v>263</v>
      </c>
      <c r="C154" s="118" t="n">
        <f aca="false" ca="false" dt2D="false" dtr="false" t="normal">C155+C161</f>
        <v>357148.39</v>
      </c>
      <c r="D154" s="119" t="n">
        <f aca="false" ca="false" dt2D="false" dtr="false" t="normal">D155+D161</f>
        <v>439436</v>
      </c>
      <c r="E154" s="120" t="n">
        <f aca="false" ca="false" dt2D="false" dtr="false" t="normal">E155+E161</f>
        <v>677077</v>
      </c>
      <c r="F154" s="119" t="n">
        <f aca="false" ca="false" dt2D="false" dtr="false" t="normal">F155+F161</f>
        <v>573552</v>
      </c>
      <c r="G154" s="119" t="n">
        <f aca="false" ca="false" dt2D="false" dtr="false" t="normal">G155+G161</f>
        <v>573552</v>
      </c>
      <c r="H154" s="119" t="n">
        <f aca="false" ca="false" dt2D="false" dtr="false" t="normal">H155+H161</f>
        <v>573552</v>
      </c>
      <c r="I154" s="121" t="s">
        <v>184</v>
      </c>
    </row>
    <row customFormat="true" hidden="true" ht="0" outlineLevel="0" r="155" s="124">
      <c r="A155" s="134" t="s">
        <v>262</v>
      </c>
      <c r="B155" s="126" t="s">
        <v>264</v>
      </c>
      <c r="C155" s="130" t="n">
        <f aca="false" ca="false" dt2D="false" dtr="false" t="normal">SUM(C156:C160)</f>
        <v>349148.39</v>
      </c>
      <c r="D155" s="131" t="n">
        <f aca="false" ca="false" dt2D="false" dtr="false" t="normal">SUM(D156:D160)</f>
        <v>426436</v>
      </c>
      <c r="E155" s="128" t="n">
        <f aca="false" ca="false" dt2D="false" dtr="false" t="normal">SUM(E156:E160)</f>
        <v>649777</v>
      </c>
      <c r="F155" s="131" t="n">
        <f aca="false" ca="false" dt2D="false" dtr="false" t="normal">SUM(F156:F160)</f>
        <v>547552</v>
      </c>
      <c r="G155" s="131" t="n">
        <f aca="false" ca="false" dt2D="false" dtr="false" t="normal">SUM(G156:G160)</f>
        <v>547552</v>
      </c>
      <c r="H155" s="131" t="n">
        <f aca="false" ca="false" dt2D="false" dtr="false" t="normal">SUM(H156:H160)</f>
        <v>547552</v>
      </c>
      <c r="I155" s="121" t="s">
        <v>184</v>
      </c>
    </row>
    <row customFormat="true" hidden="true" ht="0" outlineLevel="0" r="156" s="109">
      <c r="A156" s="135" t="s">
        <v>262</v>
      </c>
      <c r="B156" s="87" t="s">
        <v>265</v>
      </c>
      <c r="C156" s="88" t="n">
        <v>52500</v>
      </c>
      <c r="D156" s="89" t="n">
        <v>833</v>
      </c>
      <c r="E156" s="90" t="n">
        <v>16667</v>
      </c>
      <c r="F156" s="89" t="n">
        <v>23056</v>
      </c>
      <c r="G156" s="89" t="n">
        <v>23056</v>
      </c>
      <c r="H156" s="89" t="n">
        <v>23056</v>
      </c>
      <c r="I156" s="121" t="s">
        <v>184</v>
      </c>
    </row>
    <row customFormat="true" hidden="true" ht="0" outlineLevel="0" r="157" s="109">
      <c r="A157" s="135" t="s">
        <v>262</v>
      </c>
      <c r="B157" s="87" t="s">
        <v>266</v>
      </c>
      <c r="C157" s="88" t="n">
        <v>2500</v>
      </c>
      <c r="D157" s="89" t="n">
        <v>1111</v>
      </c>
      <c r="E157" s="90" t="n"/>
      <c r="F157" s="89" t="n">
        <v>833</v>
      </c>
      <c r="G157" s="89" t="n">
        <v>833</v>
      </c>
      <c r="H157" s="89" t="n">
        <v>833</v>
      </c>
      <c r="I157" s="121" t="s">
        <v>184</v>
      </c>
    </row>
    <row customFormat="true" hidden="true" ht="0" outlineLevel="0" r="158" s="109">
      <c r="A158" s="135" t="s">
        <v>262</v>
      </c>
      <c r="B158" s="87" t="s">
        <v>267</v>
      </c>
      <c r="C158" s="88" t="n"/>
      <c r="D158" s="89" t="n">
        <v>833</v>
      </c>
      <c r="E158" s="90" t="n"/>
      <c r="F158" s="89" t="n">
        <v>833</v>
      </c>
      <c r="G158" s="89" t="n">
        <v>833</v>
      </c>
      <c r="H158" s="89" t="n">
        <v>833</v>
      </c>
      <c r="I158" s="121" t="s">
        <v>184</v>
      </c>
    </row>
    <row customFormat="true" hidden="true" ht="0" outlineLevel="0" r="159" s="109">
      <c r="A159" s="135" t="s">
        <v>262</v>
      </c>
      <c r="B159" s="87" t="s">
        <v>268</v>
      </c>
      <c r="C159" s="88" t="n">
        <v>26700.45</v>
      </c>
      <c r="D159" s="89" t="n">
        <v>29054</v>
      </c>
      <c r="E159" s="90" t="n">
        <v>15001</v>
      </c>
      <c r="F159" s="89" t="n">
        <v>26514</v>
      </c>
      <c r="G159" s="89" t="n">
        <v>26514</v>
      </c>
      <c r="H159" s="89" t="n">
        <v>26514</v>
      </c>
      <c r="I159" s="121" t="s">
        <v>184</v>
      </c>
    </row>
    <row customFormat="true" hidden="true" ht="0" outlineLevel="0" r="160" s="109">
      <c r="A160" s="135" t="s">
        <v>262</v>
      </c>
      <c r="B160" s="87" t="s">
        <v>269</v>
      </c>
      <c r="C160" s="88" t="n">
        <v>267447.94</v>
      </c>
      <c r="D160" s="89" t="n">
        <v>394605</v>
      </c>
      <c r="E160" s="90" t="n">
        <v>618109</v>
      </c>
      <c r="F160" s="89" t="n">
        <v>496316</v>
      </c>
      <c r="G160" s="89" t="n">
        <v>496316</v>
      </c>
      <c r="H160" s="89" t="n">
        <v>496316</v>
      </c>
      <c r="I160" s="121" t="s">
        <v>184</v>
      </c>
    </row>
    <row customFormat="true" hidden="true" ht="0" outlineLevel="0" r="161" s="124">
      <c r="A161" s="134" t="s">
        <v>262</v>
      </c>
      <c r="B161" s="126" t="s">
        <v>270</v>
      </c>
      <c r="C161" s="130" t="n">
        <f aca="false" ca="false" dt2D="false" dtr="false" t="normal">SUM(C162:C163)</f>
        <v>8000</v>
      </c>
      <c r="D161" s="131" t="n">
        <f aca="false" ca="false" dt2D="false" dtr="false" t="normal">SUM(D162:D163)</f>
        <v>13000</v>
      </c>
      <c r="E161" s="131" t="n">
        <f aca="false" ca="false" dt2D="false" dtr="false" t="normal">SUM(E162:E163)</f>
        <v>27300</v>
      </c>
      <c r="F161" s="131" t="n">
        <f aca="false" ca="false" dt2D="false" dtr="false" t="normal">SUM(F162:F163)</f>
        <v>26000</v>
      </c>
      <c r="G161" s="131" t="n">
        <f aca="false" ca="false" dt2D="false" dtr="false" t="normal">SUM(G162:G163)</f>
        <v>26000</v>
      </c>
      <c r="H161" s="131" t="n">
        <f aca="false" ca="false" dt2D="false" dtr="false" t="normal">SUM(H162:H163)</f>
        <v>26000</v>
      </c>
      <c r="I161" s="121" t="s">
        <v>184</v>
      </c>
    </row>
    <row customFormat="true" hidden="true" ht="0" outlineLevel="0" r="162" s="109">
      <c r="A162" s="135" t="s">
        <v>262</v>
      </c>
      <c r="B162" s="87" t="s">
        <v>271</v>
      </c>
      <c r="C162" s="88" t="n">
        <v>1000</v>
      </c>
      <c r="D162" s="89" t="n">
        <v>3000</v>
      </c>
      <c r="E162" s="90" t="n">
        <v>500</v>
      </c>
      <c r="F162" s="89" t="n">
        <v>1000</v>
      </c>
      <c r="G162" s="89" t="n">
        <v>1000</v>
      </c>
      <c r="H162" s="89" t="n">
        <v>1000</v>
      </c>
      <c r="I162" s="121" t="s">
        <v>184</v>
      </c>
    </row>
    <row customFormat="true" hidden="true" ht="0" outlineLevel="0" r="163" s="109">
      <c r="A163" s="135" t="s">
        <v>262</v>
      </c>
      <c r="B163" s="87" t="s">
        <v>272</v>
      </c>
      <c r="C163" s="88" t="n">
        <v>7000</v>
      </c>
      <c r="D163" s="89" t="n">
        <v>10000</v>
      </c>
      <c r="E163" s="90" t="n">
        <v>26800</v>
      </c>
      <c r="F163" s="89" t="n">
        <v>25000</v>
      </c>
      <c r="G163" s="89" t="n">
        <v>25000</v>
      </c>
      <c r="H163" s="89" t="n">
        <v>25000</v>
      </c>
      <c r="I163" s="121" t="s">
        <v>184</v>
      </c>
    </row>
    <row customFormat="true" ht="0" outlineLevel="0" r="164" s="41">
      <c r="A164" s="117" t="s">
        <v>273</v>
      </c>
      <c r="B164" s="53" t="s">
        <v>274</v>
      </c>
      <c r="C164" s="118" t="n">
        <v>18243.73</v>
      </c>
      <c r="D164" s="119" t="n">
        <v>50000</v>
      </c>
      <c r="E164" s="120" t="n">
        <v>50000</v>
      </c>
      <c r="F164" s="119" t="n">
        <v>50000</v>
      </c>
      <c r="G164" s="119" t="n">
        <v>50000</v>
      </c>
      <c r="H164" s="119" t="n">
        <v>50000</v>
      </c>
      <c r="I164" s="121" t="s">
        <v>184</v>
      </c>
    </row>
    <row customFormat="true" ht="0" outlineLevel="0" r="165" s="41">
      <c r="A165" s="117" t="s">
        <v>275</v>
      </c>
      <c r="B165" s="137" t="s">
        <v>276</v>
      </c>
      <c r="C165" s="118" t="n">
        <f aca="false" ca="false" dt2D="false" dtr="false" t="normal">C166+C167+C168</f>
        <v>17006.71</v>
      </c>
      <c r="D165" s="119" t="n">
        <f aca="false" ca="false" dt2D="false" dtr="false" t="normal">D166+D167+D168</f>
        <v>20000</v>
      </c>
      <c r="E165" s="120" t="n">
        <f aca="false" ca="false" dt2D="false" dtr="false" t="normal">E166+E167+E168</f>
        <v>3114.27</v>
      </c>
      <c r="F165" s="119" t="n">
        <f aca="false" ca="false" dt2D="false" dtr="false" t="normal">F166+F167+F168</f>
        <v>20800</v>
      </c>
      <c r="G165" s="119" t="n">
        <f aca="false" ca="false" dt2D="false" dtr="false" t="normal">G166+G167+G168</f>
        <v>21632</v>
      </c>
      <c r="H165" s="119" t="n">
        <f aca="false" ca="false" dt2D="false" dtr="false" t="normal">H166+H167+H168</f>
        <v>21632</v>
      </c>
      <c r="I165" s="121" t="s">
        <v>184</v>
      </c>
    </row>
    <row customFormat="true" hidden="true" ht="0" outlineLevel="0" r="166" s="109">
      <c r="A166" s="122" t="s">
        <v>275</v>
      </c>
      <c r="B166" s="110" t="s">
        <v>277</v>
      </c>
      <c r="C166" s="88" t="n"/>
      <c r="D166" s="89" t="n"/>
      <c r="E166" s="90" t="n">
        <v>896.65</v>
      </c>
      <c r="F166" s="89" t="n"/>
      <c r="G166" s="89" t="n"/>
      <c r="H166" s="89" t="n"/>
      <c r="I166" s="121" t="s">
        <v>184</v>
      </c>
    </row>
    <row customFormat="true" hidden="true" ht="0" outlineLevel="0" r="167" s="109">
      <c r="A167" s="122" t="s">
        <v>275</v>
      </c>
      <c r="B167" s="110" t="s">
        <v>278</v>
      </c>
      <c r="C167" s="88" t="n"/>
      <c r="D167" s="89" t="n"/>
      <c r="E167" s="90" t="n"/>
      <c r="F167" s="89" t="n"/>
      <c r="G167" s="89" t="n"/>
      <c r="H167" s="89" t="n"/>
      <c r="I167" s="121" t="s">
        <v>184</v>
      </c>
    </row>
    <row customFormat="true" hidden="true" ht="0" outlineLevel="0" r="168" s="109">
      <c r="A168" s="122" t="s">
        <v>275</v>
      </c>
      <c r="B168" s="87" t="s">
        <v>279</v>
      </c>
      <c r="C168" s="88" t="n">
        <v>17006.71</v>
      </c>
      <c r="D168" s="89" t="n">
        <v>20000</v>
      </c>
      <c r="E168" s="90" t="n">
        <v>2217.62</v>
      </c>
      <c r="F168" s="89" t="n">
        <v>20800</v>
      </c>
      <c r="G168" s="89" t="n">
        <v>21632</v>
      </c>
      <c r="H168" s="89" t="n">
        <v>21632</v>
      </c>
      <c r="I168" s="121" t="s">
        <v>184</v>
      </c>
    </row>
    <row customFormat="true" ht="0" outlineLevel="0" r="169" s="41">
      <c r="A169" s="117" t="s">
        <v>280</v>
      </c>
      <c r="B169" s="137" t="s">
        <v>281</v>
      </c>
      <c r="C169" s="118" t="n">
        <f aca="false" ca="false" dt2D="false" dtr="false" t="normal">C171+C172</f>
        <v>2961366.76</v>
      </c>
      <c r="D169" s="119" t="n">
        <f aca="false" ca="false" dt2D="false" dtr="false" t="normal">D171+D172</f>
        <v>1036879.78</v>
      </c>
      <c r="E169" s="120" t="n">
        <f aca="false" ca="false" dt2D="false" dtr="false" t="normal">E171+E172+E170</f>
        <v>2497576.8099999996</v>
      </c>
      <c r="F169" s="119" t="n">
        <f aca="false" ca="false" dt2D="false" dtr="false" t="normal">F171+F172</f>
        <v>4629595.42</v>
      </c>
      <c r="G169" s="119" t="n">
        <f aca="false" ca="false" dt2D="false" dtr="false" t="normal">G171+G172</f>
        <v>2155510.09</v>
      </c>
      <c r="H169" s="119" t="n">
        <f aca="false" ca="false" dt2D="false" dtr="false" t="normal">H171+H172</f>
        <v>2155510.09</v>
      </c>
      <c r="I169" s="121" t="s">
        <v>184</v>
      </c>
    </row>
    <row customFormat="true" hidden="true" ht="0" outlineLevel="0" r="170" s="109">
      <c r="A170" s="123" t="s">
        <v>280</v>
      </c>
      <c r="B170" s="87" t="s">
        <v>282</v>
      </c>
      <c r="C170" s="88" t="n"/>
      <c r="D170" s="133" t="n"/>
      <c r="E170" s="103" t="n">
        <v>63809.8</v>
      </c>
      <c r="F170" s="133" t="n"/>
      <c r="G170" s="133" t="n"/>
      <c r="H170" s="133" t="n"/>
      <c r="I170" s="121" t="s">
        <v>184</v>
      </c>
    </row>
    <row customFormat="true" hidden="true" ht="0" outlineLevel="0" r="171" s="109">
      <c r="A171" s="122" t="s">
        <v>280</v>
      </c>
      <c r="B171" s="87" t="s">
        <v>283</v>
      </c>
      <c r="C171" s="88" t="n">
        <v>830441.32</v>
      </c>
      <c r="D171" s="133" t="n"/>
      <c r="E171" s="103" t="n">
        <v>933767.01</v>
      </c>
      <c r="F171" s="133" t="n">
        <v>3145903.76</v>
      </c>
      <c r="G171" s="89" t="n">
        <v>612470.76</v>
      </c>
      <c r="H171" s="89" t="n">
        <v>612470.76</v>
      </c>
      <c r="I171" s="121" t="s">
        <v>184</v>
      </c>
    </row>
    <row customFormat="true" hidden="true" ht="0" outlineLevel="0" r="172" s="109">
      <c r="A172" s="122" t="s">
        <v>280</v>
      </c>
      <c r="B172" s="87" t="s">
        <v>284</v>
      </c>
      <c r="C172" s="88" t="n">
        <v>2130925.44</v>
      </c>
      <c r="D172" s="133" t="n">
        <v>1036879.78</v>
      </c>
      <c r="E172" s="103" t="n">
        <v>1500000</v>
      </c>
      <c r="F172" s="89" t="n">
        <v>1483691.66</v>
      </c>
      <c r="G172" s="89" t="n">
        <v>1543039.33</v>
      </c>
      <c r="H172" s="89" t="n">
        <v>1543039.33</v>
      </c>
      <c r="I172" s="121" t="s">
        <v>184</v>
      </c>
    </row>
    <row customFormat="true" ht="0" outlineLevel="0" r="173" s="41">
      <c r="A173" s="117" t="s">
        <v>285</v>
      </c>
      <c r="B173" s="137" t="s">
        <v>286</v>
      </c>
      <c r="C173" s="118" t="n">
        <f aca="false" ca="false" dt2D="false" dtr="false" t="normal">C175+C176</f>
        <v>612816.5</v>
      </c>
      <c r="D173" s="119" t="n">
        <f aca="false" ca="false" dt2D="false" dtr="false" t="normal">D175+D176</f>
        <v>889829.1400000001</v>
      </c>
      <c r="E173" s="120" t="n">
        <f aca="false" ca="false" dt2D="false" dtr="false" t="normal">E175+E176+E174</f>
        <v>530665.0599999999</v>
      </c>
      <c r="F173" s="119" t="n">
        <f aca="false" ca="false" dt2D="false" dtr="false" t="normal">F175+F176</f>
        <v>416436.94</v>
      </c>
      <c r="G173" s="119" t="n">
        <f aca="false" ca="false" dt2D="false" dtr="false" t="normal">G175+G176</f>
        <v>420436.94</v>
      </c>
      <c r="H173" s="119" t="n">
        <f aca="false" ca="false" dt2D="false" dtr="false" t="normal">H175+H176</f>
        <v>420436.94</v>
      </c>
      <c r="I173" s="121" t="s">
        <v>184</v>
      </c>
    </row>
    <row customFormat="true" hidden="true" ht="0" outlineLevel="0" r="174" s="109">
      <c r="A174" s="122" t="s">
        <v>285</v>
      </c>
      <c r="B174" s="87" t="s">
        <v>287</v>
      </c>
      <c r="C174" s="88" t="n"/>
      <c r="D174" s="89" t="n"/>
      <c r="E174" s="90" t="n">
        <v>0</v>
      </c>
      <c r="F174" s="89" t="n"/>
      <c r="G174" s="89" t="n"/>
      <c r="H174" s="89" t="n"/>
      <c r="I174" s="121" t="s">
        <v>184</v>
      </c>
    </row>
    <row customFormat="true" hidden="true" ht="0" outlineLevel="0" r="175" s="109">
      <c r="A175" s="122" t="s">
        <v>285</v>
      </c>
      <c r="B175" s="87" t="s">
        <v>288</v>
      </c>
      <c r="C175" s="88" t="n">
        <v>311788.66</v>
      </c>
      <c r="D175" s="89" t="n">
        <v>336194.34</v>
      </c>
      <c r="E175" s="90" t="n">
        <v>530508.46</v>
      </c>
      <c r="F175" s="89" t="n">
        <v>316436.94</v>
      </c>
      <c r="G175" s="89" t="n">
        <v>316436.94</v>
      </c>
      <c r="H175" s="89" t="n">
        <v>316436.94</v>
      </c>
      <c r="I175" s="121" t="s">
        <v>184</v>
      </c>
    </row>
    <row customFormat="true" hidden="true" ht="0" outlineLevel="0" r="176" s="109">
      <c r="A176" s="122" t="s">
        <v>285</v>
      </c>
      <c r="B176" s="87" t="s">
        <v>289</v>
      </c>
      <c r="C176" s="88" t="n">
        <v>301027.84</v>
      </c>
      <c r="D176" s="89" t="n">
        <v>553634.8</v>
      </c>
      <c r="E176" s="90" t="n">
        <v>156.6</v>
      </c>
      <c r="F176" s="89" t="n">
        <v>100000</v>
      </c>
      <c r="G176" s="89" t="n">
        <v>104000</v>
      </c>
      <c r="H176" s="89" t="n">
        <v>104000</v>
      </c>
      <c r="I176" s="121" t="s">
        <v>184</v>
      </c>
    </row>
    <row customFormat="true" ht="0" outlineLevel="0" r="177" s="41">
      <c r="A177" s="117" t="s">
        <v>290</v>
      </c>
      <c r="B177" s="137" t="s">
        <v>291</v>
      </c>
      <c r="C177" s="118" t="n">
        <v>0</v>
      </c>
      <c r="D177" s="119" t="n">
        <v>1000</v>
      </c>
      <c r="E177" s="120" t="n">
        <v>0</v>
      </c>
      <c r="F177" s="119" t="n">
        <v>0</v>
      </c>
      <c r="G177" s="119" t="n">
        <v>0</v>
      </c>
      <c r="H177" s="119" t="n">
        <v>0</v>
      </c>
      <c r="I177" s="121" t="s">
        <v>184</v>
      </c>
    </row>
    <row customFormat="true" ht="0" outlineLevel="0" r="178" s="41">
      <c r="A178" s="117" t="s">
        <v>292</v>
      </c>
      <c r="B178" s="53" t="s">
        <v>293</v>
      </c>
      <c r="C178" s="118" t="n">
        <v>49972.2</v>
      </c>
      <c r="D178" s="119" t="n"/>
      <c r="E178" s="120" t="n"/>
      <c r="F178" s="119" t="n"/>
      <c r="G178" s="119" t="n"/>
      <c r="H178" s="119" t="n"/>
      <c r="I178" s="121" t="s">
        <v>294</v>
      </c>
    </row>
    <row customFormat="true" ht="0" outlineLevel="0" r="179" s="41">
      <c r="A179" s="117" t="s">
        <v>295</v>
      </c>
      <c r="B179" s="53" t="s">
        <v>296</v>
      </c>
      <c r="C179" s="118" t="n">
        <f aca="false" ca="false" dt2D="false" dtr="false" t="normal">C180+C181+C182+C183+C184</f>
        <v>173850.78</v>
      </c>
      <c r="D179" s="119" t="n">
        <f aca="false" ca="false" dt2D="false" dtr="false" t="normal">D180+D181+D182+D183+D184</f>
        <v>265981.43</v>
      </c>
      <c r="E179" s="120" t="n">
        <f aca="false" ca="false" dt2D="false" dtr="false" t="normal">E180+E181+E182+E183+E184</f>
        <v>203115.62</v>
      </c>
      <c r="F179" s="119" t="n">
        <f aca="false" ca="false" dt2D="false" dtr="false" t="normal">F180+F181+F182+F183+F184</f>
        <v>271420.69</v>
      </c>
      <c r="G179" s="119" t="n">
        <f aca="false" ca="false" dt2D="false" dtr="false" t="normal">G180+G181+G182+G183+G184</f>
        <v>282277.51</v>
      </c>
      <c r="H179" s="119" t="n">
        <f aca="false" ca="false" dt2D="false" dtr="false" t="normal">H180+H181+H182+H183+H184</f>
        <v>282277.51</v>
      </c>
      <c r="I179" s="121" t="s">
        <v>297</v>
      </c>
    </row>
    <row customFormat="true" hidden="true" ht="0" outlineLevel="0" r="180" s="109">
      <c r="A180" s="122" t="s">
        <v>295</v>
      </c>
      <c r="B180" s="87" t="s">
        <v>296</v>
      </c>
      <c r="C180" s="88" t="n"/>
      <c r="D180" s="89" t="n"/>
      <c r="E180" s="90" t="n">
        <v>3550</v>
      </c>
      <c r="F180" s="89" t="n">
        <f aca="false" ca="false" dt2D="false" dtr="false" t="normal">0</f>
        <v>0</v>
      </c>
      <c r="G180" s="89" t="n">
        <f aca="false" ca="false" dt2D="false" dtr="false" t="normal">0</f>
        <v>0</v>
      </c>
      <c r="H180" s="89" t="n">
        <f aca="false" ca="false" dt2D="false" dtr="false" t="normal">0</f>
        <v>0</v>
      </c>
      <c r="I180" s="121" t="s">
        <v>297</v>
      </c>
    </row>
    <row customFormat="true" hidden="true" ht="0" outlineLevel="0" r="181" s="109">
      <c r="A181" s="122" t="s">
        <v>295</v>
      </c>
      <c r="B181" s="87" t="s">
        <v>298</v>
      </c>
      <c r="C181" s="88" t="n">
        <v>500</v>
      </c>
      <c r="D181" s="89" t="n">
        <v>5000</v>
      </c>
      <c r="E181" s="90" t="n"/>
      <c r="F181" s="89" t="n"/>
      <c r="G181" s="89" t="n"/>
      <c r="H181" s="89" t="n"/>
      <c r="I181" s="121" t="s">
        <v>297</v>
      </c>
    </row>
    <row customFormat="true" hidden="true" ht="0" outlineLevel="0" r="182" s="109">
      <c r="A182" s="122" t="s">
        <v>295</v>
      </c>
      <c r="B182" s="87" t="s">
        <v>299</v>
      </c>
      <c r="C182" s="88" t="n"/>
      <c r="D182" s="89" t="n"/>
      <c r="E182" s="103" t="n"/>
      <c r="F182" s="89" t="n"/>
      <c r="G182" s="89" t="n"/>
      <c r="H182" s="89" t="n"/>
      <c r="I182" s="121" t="s">
        <v>297</v>
      </c>
    </row>
    <row customFormat="true" hidden="true" ht="0" outlineLevel="0" r="183" s="109">
      <c r="A183" s="122" t="s">
        <v>295</v>
      </c>
      <c r="B183" s="87" t="s">
        <v>300</v>
      </c>
      <c r="C183" s="88" t="n">
        <v>6308.08</v>
      </c>
      <c r="D183" s="89" t="n"/>
      <c r="E183" s="90" t="n"/>
      <c r="F183" s="89" t="n"/>
      <c r="G183" s="89" t="n"/>
      <c r="H183" s="89" t="n"/>
      <c r="I183" s="121" t="s">
        <v>297</v>
      </c>
    </row>
    <row customFormat="true" hidden="true" ht="0" outlineLevel="0" r="184" s="109">
      <c r="A184" s="122" t="s">
        <v>295</v>
      </c>
      <c r="B184" s="87" t="s">
        <v>301</v>
      </c>
      <c r="C184" s="88" t="n">
        <v>167042.7</v>
      </c>
      <c r="D184" s="89" t="n">
        <v>260981.43</v>
      </c>
      <c r="E184" s="90" t="n">
        <v>199565.62</v>
      </c>
      <c r="F184" s="89" t="n">
        <v>271420.69</v>
      </c>
      <c r="G184" s="89" t="n">
        <v>282277.51</v>
      </c>
      <c r="H184" s="89" t="n">
        <v>282277.51</v>
      </c>
      <c r="I184" s="121" t="s">
        <v>297</v>
      </c>
    </row>
    <row customFormat="true" ht="0" outlineLevel="0" r="185" s="41">
      <c r="A185" s="117" t="s">
        <v>302</v>
      </c>
      <c r="B185" s="53" t="s">
        <v>303</v>
      </c>
      <c r="C185" s="118" t="n"/>
      <c r="D185" s="119" t="n"/>
      <c r="E185" s="120" t="n">
        <v>3300</v>
      </c>
      <c r="F185" s="119" t="n">
        <v>0</v>
      </c>
      <c r="G185" s="119" t="n">
        <v>0</v>
      </c>
      <c r="H185" s="119" t="n">
        <v>0</v>
      </c>
      <c r="I185" s="121" t="s">
        <v>294</v>
      </c>
    </row>
    <row customFormat="true" ht="0" outlineLevel="0" r="186" s="41">
      <c r="A186" s="111" t="s">
        <v>304</v>
      </c>
      <c r="B186" s="53" t="s">
        <v>305</v>
      </c>
      <c r="C186" s="118" t="n"/>
      <c r="D186" s="119" t="n">
        <v>1745550</v>
      </c>
      <c r="E186" s="120" t="n">
        <v>1745550</v>
      </c>
      <c r="F186" s="119" t="n"/>
      <c r="G186" s="119" t="n"/>
      <c r="H186" s="119" t="n"/>
      <c r="I186" s="121" t="s">
        <v>294</v>
      </c>
    </row>
    <row customFormat="true" ht="0" outlineLevel="0" r="187" s="41">
      <c r="A187" s="111" t="s">
        <v>306</v>
      </c>
      <c r="B187" s="53" t="s">
        <v>307</v>
      </c>
      <c r="C187" s="118" t="n">
        <v>935.76</v>
      </c>
      <c r="D187" s="119" t="n"/>
      <c r="E187" s="120" t="n">
        <v>10097.02</v>
      </c>
      <c r="F187" s="119" t="n">
        <v>0</v>
      </c>
      <c r="G187" s="119" t="n">
        <v>0</v>
      </c>
      <c r="H187" s="119" t="n">
        <v>0</v>
      </c>
      <c r="I187" s="121" t="s">
        <v>294</v>
      </c>
    </row>
    <row customFormat="true" ht="0" outlineLevel="0" r="188" s="41">
      <c r="A188" s="68" t="s">
        <v>308</v>
      </c>
      <c r="B188" s="20" t="s">
        <v>309</v>
      </c>
      <c r="C188" s="49" t="n">
        <f aca="false" ca="false" dt2D="false" dtr="false" t="normal">C189+C190+C191</f>
        <v>1841439.02</v>
      </c>
      <c r="D188" s="49" t="n">
        <f aca="false" ca="false" dt2D="false" dtr="false" t="normal">D189+D190+D191</f>
        <v>853658.19</v>
      </c>
      <c r="E188" s="49" t="n">
        <f aca="false" ca="false" dt2D="false" dtr="false" t="normal">E189+E190+E191</f>
        <v>1433698.9300000002</v>
      </c>
      <c r="F188" s="49" t="n">
        <f aca="false" ca="false" dt2D="false" dtr="false" t="normal">F189+F190+F191</f>
        <v>1627881.2799999998</v>
      </c>
      <c r="G188" s="49" t="n">
        <f aca="false" ca="false" dt2D="false" dtr="false" t="normal">G189+G190+G191</f>
        <v>1692996.5299999998</v>
      </c>
      <c r="H188" s="49" t="n">
        <f aca="false" ca="false" dt2D="false" dtr="false" t="normal">H189+H190+H191</f>
        <v>1692996.5299999998</v>
      </c>
      <c r="I188" s="50" t="n"/>
    </row>
    <row customFormat="true" ht="0" outlineLevel="0" r="189" s="138">
      <c r="A189" s="117" t="s">
        <v>310</v>
      </c>
      <c r="B189" s="53" t="s">
        <v>311</v>
      </c>
      <c r="C189" s="54" t="n">
        <v>162053.65</v>
      </c>
      <c r="D189" s="55" t="n"/>
      <c r="E189" s="56" t="n"/>
      <c r="F189" s="55" t="n">
        <v>0</v>
      </c>
      <c r="G189" s="55" t="n">
        <v>0</v>
      </c>
      <c r="H189" s="55" t="n">
        <v>0</v>
      </c>
      <c r="I189" s="54" t="n"/>
    </row>
    <row customFormat="true" ht="0" outlineLevel="0" r="190" s="138">
      <c r="A190" s="117" t="s">
        <v>312</v>
      </c>
      <c r="B190" s="53" t="s">
        <v>313</v>
      </c>
      <c r="C190" s="54" t="n">
        <v>1539530</v>
      </c>
      <c r="D190" s="55" t="n">
        <v>755038.63</v>
      </c>
      <c r="E190" s="56" t="n">
        <v>783698.93</v>
      </c>
      <c r="F190" s="55" t="n"/>
      <c r="G190" s="55" t="n"/>
      <c r="H190" s="55" t="n"/>
      <c r="I190" s="54" t="n"/>
    </row>
    <row customFormat="true" ht="0" outlineLevel="0" r="191" s="138">
      <c r="A191" s="111" t="s">
        <v>314</v>
      </c>
      <c r="B191" s="53" t="s">
        <v>315</v>
      </c>
      <c r="C191" s="54" t="n">
        <v>139855.37</v>
      </c>
      <c r="D191" s="55" t="n">
        <v>98619.56</v>
      </c>
      <c r="E191" s="56" t="n">
        <v>650000</v>
      </c>
      <c r="F191" s="55" t="n">
        <f aca="false" ca="false" dt2D="false" dtr="false" t="normal">2627881.28-1000000</f>
        <v>1627881.2799999998</v>
      </c>
      <c r="G191" s="55" t="n">
        <f aca="false" ca="false" dt2D="false" dtr="false" t="normal">2732996.53-1040000</f>
        <v>1692996.5299999998</v>
      </c>
      <c r="H191" s="55" t="n">
        <f aca="false" ca="false" dt2D="false" dtr="false" t="normal">2732996.53-1040000</f>
        <v>1692996.5299999998</v>
      </c>
      <c r="I191" s="139" t="s">
        <v>316</v>
      </c>
    </row>
    <row customFormat="true" customHeight="true" ht="30.3999996185303" outlineLevel="0" r="192" s="138">
      <c r="A192" s="140" t="s">
        <v>317</v>
      </c>
      <c r="B192" s="141" t="s">
        <v>318</v>
      </c>
      <c r="C192" s="54" t="n">
        <f aca="false" ca="false" dt2D="false" dtr="false" t="normal">C193+C241+C243+C246</f>
        <v>4004663257.5400004</v>
      </c>
      <c r="D192" s="55" t="n">
        <f aca="false" ca="false" dt2D="false" dtr="false" t="normal">D193+D241+D243+D246</f>
        <v>4317352242.599999</v>
      </c>
      <c r="E192" s="55" t="n">
        <f aca="false" ca="false" dt2D="false" dtr="false" t="normal">E193+E241+E243+E246</f>
        <v>4531390471.53</v>
      </c>
      <c r="F192" s="55" t="n">
        <f aca="false" ca="false" dt2D="false" dtr="false" t="normal">F193+F241+F243+F246</f>
        <v>4387963235.65</v>
      </c>
      <c r="G192" s="55" t="n">
        <f aca="false" ca="false" dt2D="false" dtr="false" t="normal">G193+G241+G243+G246</f>
        <v>2666976099.34</v>
      </c>
      <c r="H192" s="55" t="n">
        <f aca="false" ca="false" dt2D="false" dtr="false" t="normal">H193+H241+H243+H246</f>
        <v>2459511096.59</v>
      </c>
      <c r="I192" s="142" t="n"/>
    </row>
    <row customFormat="true" ht="49.5" outlineLevel="0" r="193" s="143">
      <c r="A193" s="140" t="s">
        <v>319</v>
      </c>
      <c r="B193" s="141" t="s">
        <v>320</v>
      </c>
      <c r="C193" s="49" t="n">
        <f aca="false" ca="false" dt2D="false" dtr="false" t="normal">C194+C199+C226+C234</f>
        <v>3948722186.1600003</v>
      </c>
      <c r="D193" s="50" t="n">
        <f aca="false" ca="false" dt2D="false" dtr="false" t="normal">D194+D199+D226+D234</f>
        <v>4259609058.9599996</v>
      </c>
      <c r="E193" s="50" t="n">
        <f aca="false" ca="false" dt2D="false" dtr="false" t="normal">E194+E199+E226+E234</f>
        <v>4473647287.889999</v>
      </c>
      <c r="F193" s="50" t="n">
        <f aca="false" ca="false" dt2D="false" dtr="false" t="normal">F194+F199+F226+F234</f>
        <v>4376963235.65</v>
      </c>
      <c r="G193" s="50" t="n">
        <f aca="false" ca="false" dt2D="false" dtr="false" t="normal">G194+G199+G226+G234</f>
        <v>2666976099.34</v>
      </c>
      <c r="H193" s="50" t="n">
        <f aca="false" ca="false" dt2D="false" dtr="false" t="normal">H194+H199+H226+H234</f>
        <v>2459511096.59</v>
      </c>
      <c r="I193" s="144" t="n"/>
    </row>
    <row ht="33" outlineLevel="0" r="194">
      <c r="A194" s="140" t="s">
        <v>321</v>
      </c>
      <c r="B194" s="145" t="s">
        <v>322</v>
      </c>
      <c r="C194" s="54" t="n">
        <f aca="false" ca="false" dt2D="false" dtr="false" t="normal">C195+C196+C197+C198</f>
        <v>830423544</v>
      </c>
      <c r="D194" s="55" t="n">
        <f aca="false" ca="false" dt2D="false" dtr="false" t="normal">D195+D196+D197+D198</f>
        <v>720428357</v>
      </c>
      <c r="E194" s="55" t="n">
        <f aca="false" ca="false" dt2D="false" dtr="false" t="normal">E195+E196+E197+E198</f>
        <v>720428357</v>
      </c>
      <c r="F194" s="55" t="n">
        <f aca="false" ca="false" dt2D="false" dtr="false" t="normal">F195+F196+F197+F198</f>
        <v>663744479</v>
      </c>
      <c r="G194" s="55" t="n">
        <f aca="false" ca="false" dt2D="false" dtr="false" t="normal">G195+G196+G197+G198</f>
        <v>342582000</v>
      </c>
      <c r="H194" s="55" t="n">
        <f aca="false" ca="false" dt2D="false" dtr="false" t="normal">H195+H196+H197+H198</f>
        <v>376840000</v>
      </c>
      <c r="I194" s="146" t="n"/>
    </row>
    <row ht="49.5" outlineLevel="0" r="195">
      <c r="A195" s="147" t="s">
        <v>323</v>
      </c>
      <c r="B195" s="148" t="s">
        <v>324</v>
      </c>
      <c r="C195" s="55" t="n">
        <v>254895498</v>
      </c>
      <c r="D195" s="149" t="n">
        <v>231025357</v>
      </c>
      <c r="E195" s="149" t="n">
        <v>231025357</v>
      </c>
      <c r="F195" s="55" t="n">
        <v>125401479</v>
      </c>
      <c r="G195" s="55" t="n"/>
      <c r="H195" s="55" t="n"/>
      <c r="I195" s="146" t="n"/>
    </row>
    <row customFormat="true" ht="49.5" outlineLevel="0" r="196" s="143">
      <c r="A196" s="147" t="s">
        <v>325</v>
      </c>
      <c r="B196" s="148" t="s">
        <v>326</v>
      </c>
      <c r="C196" s="55" t="n">
        <v>37537046</v>
      </c>
      <c r="D196" s="50" t="n"/>
      <c r="E196" s="50" t="n"/>
      <c r="F196" s="50" t="n"/>
      <c r="G196" s="50" t="n"/>
      <c r="H196" s="50" t="n"/>
      <c r="I196" s="144" t="n"/>
    </row>
    <row ht="66" outlineLevel="0" r="197">
      <c r="A197" s="147" t="s">
        <v>327</v>
      </c>
      <c r="B197" s="148" t="s">
        <v>328</v>
      </c>
      <c r="C197" s="55" t="n">
        <v>537991000</v>
      </c>
      <c r="D197" s="150" t="n">
        <v>489403000</v>
      </c>
      <c r="E197" s="150" t="n">
        <v>489403000</v>
      </c>
      <c r="F197" s="55" t="n">
        <v>538343000</v>
      </c>
      <c r="G197" s="55" t="n">
        <v>342582000</v>
      </c>
      <c r="H197" s="55" t="n">
        <v>376840000</v>
      </c>
      <c r="I197" s="146" t="n"/>
    </row>
    <row customFormat="true" ht="49.5" outlineLevel="0" r="198" s="143">
      <c r="A198" s="147" t="s">
        <v>329</v>
      </c>
      <c r="B198" s="148" t="s">
        <v>330</v>
      </c>
      <c r="C198" s="49" t="n"/>
      <c r="D198" s="50" t="n"/>
      <c r="E198" s="50" t="n"/>
      <c r="F198" s="50" t="n"/>
      <c r="G198" s="50" t="n"/>
      <c r="H198" s="50" t="n"/>
      <c r="I198" s="144" t="n"/>
    </row>
    <row customFormat="true" ht="0" outlineLevel="0" r="199" s="151">
      <c r="A199" s="140" t="s">
        <v>331</v>
      </c>
      <c r="B199" s="141" t="s">
        <v>332</v>
      </c>
      <c r="C199" s="49" t="n">
        <f aca="false" ca="false" dt2D="false" dtr="false" t="normal">SUM(C200:C225)</f>
        <v>1205914724.65</v>
      </c>
      <c r="D199" s="50" t="n">
        <f aca="false" ca="false" dt2D="false" dtr="false" t="normal">SUM(D200:D225)</f>
        <v>1532710840.9399998</v>
      </c>
      <c r="E199" s="50" t="n">
        <f aca="false" ca="false" dt2D="false" dtr="false" t="normal">SUM(E200:E225)</f>
        <v>1738056119.7299998</v>
      </c>
      <c r="F199" s="50" t="n">
        <f aca="false" ca="false" dt2D="false" dtr="false" t="normal">SUM(F200:F225)</f>
        <v>1741194624.05</v>
      </c>
      <c r="G199" s="50" t="n">
        <f aca="false" ca="false" dt2D="false" dtr="false" t="normal">SUM(G200:G225)</f>
        <v>348491477.34</v>
      </c>
      <c r="H199" s="50" t="n">
        <f aca="false" ca="false" dt2D="false" dtr="false" t="normal">SUM(H200:H225)</f>
        <v>103097819.31</v>
      </c>
      <c r="I199" s="144" t="n"/>
    </row>
    <row customFormat="true" ht="0" outlineLevel="0" r="200" s="138">
      <c r="A200" s="147" t="s">
        <v>333</v>
      </c>
      <c r="B200" s="148" t="s">
        <v>334</v>
      </c>
      <c r="C200" s="54" t="n"/>
      <c r="D200" s="150" t="n">
        <f aca="false" ca="false" dt2D="false" dtr="false" t="normal">70000000</f>
        <v>70000000</v>
      </c>
      <c r="E200" s="150" t="n">
        <f aca="false" ca="false" dt2D="false" dtr="false" t="normal">70000000-60850-4215048.94</f>
        <v>65724101.06</v>
      </c>
      <c r="F200" s="55" t="n">
        <v>75106850.2</v>
      </c>
      <c r="G200" s="55" t="n"/>
      <c r="H200" s="55" t="n"/>
      <c r="I200" s="142" t="n"/>
    </row>
    <row customFormat="true" ht="0" outlineLevel="0" r="201" s="138">
      <c r="A201" s="147" t="s">
        <v>335</v>
      </c>
      <c r="B201" s="152" t="s">
        <v>336</v>
      </c>
      <c r="C201" s="55" t="n"/>
      <c r="D201" s="150" t="n">
        <v>1693440.01</v>
      </c>
      <c r="E201" s="150" t="n">
        <v>1693440.01</v>
      </c>
      <c r="F201" s="55" t="n"/>
      <c r="G201" s="55" t="n"/>
      <c r="H201" s="55" t="n"/>
      <c r="I201" s="142" t="n"/>
    </row>
    <row customFormat="true" ht="0" outlineLevel="0" r="202" s="138">
      <c r="A202" s="147" t="s">
        <v>337</v>
      </c>
      <c r="B202" s="148" t="s">
        <v>338</v>
      </c>
      <c r="C202" s="55" t="n">
        <v>43653557.35</v>
      </c>
      <c r="D202" s="55" t="n"/>
      <c r="E202" s="55" t="n"/>
      <c r="F202" s="55" t="n"/>
      <c r="G202" s="55" t="n"/>
      <c r="H202" s="55" t="n"/>
      <c r="I202" s="142" t="n"/>
    </row>
    <row customFormat="true" ht="0" outlineLevel="0" r="203" s="138">
      <c r="A203" s="147" t="s">
        <v>339</v>
      </c>
      <c r="B203" s="148" t="s">
        <v>340</v>
      </c>
      <c r="C203" s="55" t="n">
        <v>40451942.46</v>
      </c>
      <c r="D203" s="55" t="n"/>
      <c r="E203" s="55" t="n"/>
      <c r="F203" s="55" t="n"/>
      <c r="G203" s="55" t="n"/>
      <c r="H203" s="55" t="n"/>
      <c r="I203" s="142" t="n"/>
    </row>
    <row customFormat="true" ht="0" outlineLevel="0" r="204" s="138">
      <c r="A204" s="147" t="s">
        <v>341</v>
      </c>
      <c r="B204" s="148" t="s">
        <v>342</v>
      </c>
      <c r="C204" s="55" t="n">
        <v>13862352.33</v>
      </c>
      <c r="D204" s="55" t="n"/>
      <c r="E204" s="55" t="n"/>
      <c r="F204" s="55" t="n"/>
      <c r="G204" s="55" t="n"/>
      <c r="H204" s="55" t="n"/>
      <c r="I204" s="142" t="n"/>
    </row>
    <row customFormat="true" ht="0" outlineLevel="0" r="205" s="138">
      <c r="A205" s="153" t="s">
        <v>343</v>
      </c>
      <c r="B205" s="154" t="s">
        <v>344</v>
      </c>
      <c r="C205" s="55" t="n"/>
      <c r="D205" s="155" t="n">
        <v>74926200</v>
      </c>
      <c r="E205" s="155" t="n">
        <v>74926200</v>
      </c>
      <c r="F205" s="55" t="n"/>
      <c r="G205" s="55" t="n"/>
      <c r="H205" s="55" t="n"/>
      <c r="I205" s="142" t="n"/>
    </row>
    <row customFormat="true" ht="0" outlineLevel="0" r="206" s="138">
      <c r="A206" s="147" t="s">
        <v>345</v>
      </c>
      <c r="B206" s="152" t="s">
        <v>346</v>
      </c>
      <c r="C206" s="55" t="n">
        <v>928323.82</v>
      </c>
      <c r="D206" s="55" t="n"/>
      <c r="E206" s="55" t="n"/>
      <c r="F206" s="55" t="n"/>
      <c r="G206" s="55" t="n"/>
      <c r="H206" s="55" t="n"/>
      <c r="I206" s="142" t="n"/>
    </row>
    <row customFormat="true" hidden="true" ht="0" outlineLevel="0" r="207" s="138">
      <c r="A207" s="156" t="s">
        <v>347</v>
      </c>
      <c r="B207" s="152" t="s">
        <v>348</v>
      </c>
      <c r="C207" s="157" t="n"/>
      <c r="D207" s="89" t="n"/>
      <c r="E207" s="89" t="n"/>
      <c r="F207" s="89" t="n"/>
      <c r="G207" s="89" t="n"/>
      <c r="H207" s="89" t="n"/>
      <c r="I207" s="158" t="n"/>
    </row>
    <row customFormat="true" hidden="true" ht="0" outlineLevel="0" r="208" s="138">
      <c r="A208" s="159" t="s">
        <v>349</v>
      </c>
      <c r="B208" s="160" t="s">
        <v>350</v>
      </c>
      <c r="C208" s="157" t="n"/>
      <c r="D208" s="89" t="n"/>
      <c r="E208" s="89" t="n"/>
      <c r="F208" s="89" t="n"/>
      <c r="G208" s="89" t="n"/>
      <c r="H208" s="89" t="n"/>
      <c r="I208" s="158" t="n"/>
    </row>
    <row customFormat="true" ht="0" outlineLevel="0" r="209" s="138">
      <c r="A209" s="153" t="s">
        <v>351</v>
      </c>
      <c r="B209" s="154" t="s">
        <v>352</v>
      </c>
      <c r="C209" s="54" t="n"/>
      <c r="D209" s="55" t="n"/>
      <c r="E209" s="55" t="n"/>
      <c r="F209" s="55" t="n"/>
      <c r="G209" s="55" t="n"/>
      <c r="H209" s="55" t="n"/>
      <c r="I209" s="142" t="n"/>
    </row>
    <row customFormat="true" ht="0" outlineLevel="0" r="210" s="138">
      <c r="A210" s="153" t="s">
        <v>353</v>
      </c>
      <c r="B210" s="154" t="s">
        <v>354</v>
      </c>
      <c r="C210" s="54" t="n"/>
      <c r="D210" s="55" t="n"/>
      <c r="E210" s="55" t="n"/>
      <c r="F210" s="55" t="n"/>
      <c r="G210" s="55" t="n"/>
      <c r="H210" s="55" t="n"/>
      <c r="I210" s="142" t="n"/>
    </row>
    <row customFormat="true" ht="0" outlineLevel="0" r="211" s="138">
      <c r="A211" s="153" t="s">
        <v>355</v>
      </c>
      <c r="B211" s="161" t="s">
        <v>356</v>
      </c>
      <c r="C211" s="55" t="n">
        <v>106402264.32</v>
      </c>
      <c r="D211" s="55" t="n"/>
      <c r="E211" s="55" t="n"/>
      <c r="F211" s="55" t="n"/>
      <c r="G211" s="55" t="n"/>
      <c r="H211" s="55" t="n"/>
      <c r="I211" s="142" t="n"/>
    </row>
    <row customFormat="true" ht="0" outlineLevel="0" r="212" s="19">
      <c r="A212" s="153" t="s">
        <v>343</v>
      </c>
      <c r="B212" s="154" t="s">
        <v>344</v>
      </c>
      <c r="C212" s="55" t="n">
        <v>63222000</v>
      </c>
      <c r="D212" s="50" t="n"/>
      <c r="E212" s="50" t="n"/>
      <c r="F212" s="55" t="n">
        <v>73587400</v>
      </c>
      <c r="G212" s="55" t="n">
        <v>74342700</v>
      </c>
      <c r="H212" s="55" t="n">
        <v>76543100</v>
      </c>
      <c r="I212" s="162" t="n"/>
    </row>
    <row customFormat="true" ht="0" outlineLevel="0" r="213" s="19">
      <c r="A213" s="153" t="s">
        <v>357</v>
      </c>
      <c r="B213" s="154" t="s">
        <v>358</v>
      </c>
      <c r="C213" s="55" t="n"/>
      <c r="D213" s="50" t="n"/>
      <c r="E213" s="50" t="n"/>
      <c r="F213" s="55" t="n"/>
      <c r="G213" s="55" t="n">
        <v>123141137.5</v>
      </c>
      <c r="H213" s="55" t="n"/>
      <c r="I213" s="162" t="n"/>
    </row>
    <row customFormat="true" ht="0" outlineLevel="0" r="214" s="19">
      <c r="A214" s="153" t="s">
        <v>359</v>
      </c>
      <c r="B214" s="154" t="s">
        <v>360</v>
      </c>
      <c r="C214" s="55" t="n"/>
      <c r="D214" s="50" t="n"/>
      <c r="E214" s="50" t="n"/>
      <c r="F214" s="55" t="n">
        <v>4263953.5</v>
      </c>
      <c r="G214" s="55" t="n"/>
      <c r="H214" s="55" t="n"/>
      <c r="I214" s="162" t="n"/>
    </row>
    <row customFormat="true" ht="0" outlineLevel="0" r="215" s="19">
      <c r="A215" s="153" t="s">
        <v>361</v>
      </c>
      <c r="B215" s="154" t="s">
        <v>362</v>
      </c>
      <c r="C215" s="55" t="n">
        <v>1053553.19</v>
      </c>
      <c r="D215" s="50" t="n"/>
      <c r="E215" s="50" t="n"/>
      <c r="F215" s="50" t="n"/>
      <c r="G215" s="50" t="n"/>
      <c r="H215" s="50" t="n"/>
      <c r="I215" s="162" t="n"/>
    </row>
    <row customFormat="true" ht="0" outlineLevel="0" r="216" s="138">
      <c r="A216" s="153" t="s">
        <v>363</v>
      </c>
      <c r="B216" s="154" t="s">
        <v>364</v>
      </c>
      <c r="C216" s="54" t="n"/>
      <c r="D216" s="155" t="n">
        <v>7904000</v>
      </c>
      <c r="E216" s="155" t="n">
        <v>7904000</v>
      </c>
      <c r="F216" s="55" t="n">
        <v>14475000</v>
      </c>
      <c r="G216" s="55" t="n"/>
      <c r="H216" s="55" t="n"/>
      <c r="I216" s="142" t="n"/>
    </row>
    <row customFormat="true" ht="0" outlineLevel="0" r="217" s="19">
      <c r="A217" s="153" t="s">
        <v>365</v>
      </c>
      <c r="B217" s="154" t="s">
        <v>366</v>
      </c>
      <c r="C217" s="55" t="n">
        <v>657908297.2</v>
      </c>
      <c r="D217" s="155" t="n">
        <v>1163483700</v>
      </c>
      <c r="E217" s="155" t="n">
        <f aca="false" ca="false" dt2D="false" dtr="false" t="normal">1163483700+209621177.73</f>
        <v>1373104877.73</v>
      </c>
      <c r="F217" s="55" t="n">
        <v>1461606934.88</v>
      </c>
      <c r="G217" s="50" t="n"/>
      <c r="H217" s="50" t="n"/>
      <c r="I217" s="162" t="n"/>
    </row>
    <row customFormat="true" ht="0" outlineLevel="0" r="218" s="138">
      <c r="A218" s="153" t="s">
        <v>367</v>
      </c>
      <c r="B218" s="154" t="s">
        <v>368</v>
      </c>
      <c r="C218" s="55" t="n">
        <v>1833708.83</v>
      </c>
      <c r="D218" s="55" t="n"/>
      <c r="E218" s="55" t="n"/>
      <c r="F218" s="55" t="n"/>
      <c r="G218" s="55" t="n"/>
      <c r="H218" s="55" t="n"/>
      <c r="I218" s="142" t="n"/>
    </row>
    <row customFormat="true" ht="0" outlineLevel="0" r="219" s="19">
      <c r="A219" s="147" t="s">
        <v>369</v>
      </c>
      <c r="B219" s="152" t="s">
        <v>370</v>
      </c>
      <c r="C219" s="49" t="n"/>
      <c r="D219" s="155" t="n">
        <v>14800615.11</v>
      </c>
      <c r="E219" s="155" t="n">
        <v>14800615.11</v>
      </c>
      <c r="F219" s="55" t="n">
        <v>35169312.79</v>
      </c>
      <c r="G219" s="50" t="n"/>
      <c r="H219" s="50" t="n"/>
      <c r="I219" s="162" t="n"/>
    </row>
    <row customFormat="true" ht="0" outlineLevel="0" r="220" s="138">
      <c r="A220" s="147" t="s">
        <v>371</v>
      </c>
      <c r="B220" s="152" t="s">
        <v>372</v>
      </c>
      <c r="C220" s="55" t="n">
        <v>53191.5</v>
      </c>
      <c r="D220" s="155" t="n">
        <v>2716281.5</v>
      </c>
      <c r="E220" s="155" t="n">
        <v>2716281.5</v>
      </c>
      <c r="F220" s="55" t="n"/>
      <c r="G220" s="55" t="n"/>
      <c r="H220" s="55" t="n"/>
      <c r="I220" s="142" t="n"/>
    </row>
    <row customFormat="true" ht="0" outlineLevel="0" r="221" s="138">
      <c r="A221" s="147" t="s">
        <v>373</v>
      </c>
      <c r="B221" s="148" t="s">
        <v>374</v>
      </c>
      <c r="C221" s="55" t="n">
        <v>16780000</v>
      </c>
      <c r="D221" s="155" t="n">
        <v>85000000</v>
      </c>
      <c r="E221" s="155" t="n">
        <v>85000000</v>
      </c>
      <c r="F221" s="55" t="n"/>
      <c r="G221" s="55" t="n"/>
      <c r="H221" s="55" t="n"/>
      <c r="I221" s="142" t="n"/>
    </row>
    <row customFormat="true" ht="0" outlineLevel="0" r="222" s="138">
      <c r="A222" s="147" t="s">
        <v>375</v>
      </c>
      <c r="B222" s="148" t="s">
        <v>376</v>
      </c>
      <c r="C222" s="54" t="n"/>
      <c r="D222" s="55" t="n"/>
      <c r="E222" s="55" t="n"/>
      <c r="F222" s="55" t="n">
        <v>2995982.35</v>
      </c>
      <c r="G222" s="55" t="n"/>
      <c r="H222" s="55" t="n"/>
      <c r="I222" s="142" t="n"/>
    </row>
    <row customFormat="true" ht="0" outlineLevel="0" r="223" s="138">
      <c r="A223" s="147" t="s">
        <v>377</v>
      </c>
      <c r="B223" s="148" t="s">
        <v>378</v>
      </c>
      <c r="C223" s="54" t="n"/>
      <c r="D223" s="55" t="n"/>
      <c r="E223" s="55" t="n"/>
      <c r="F223" s="55" t="n">
        <v>1378902</v>
      </c>
      <c r="G223" s="55" t="n"/>
      <c r="H223" s="55" t="n"/>
      <c r="I223" s="142" t="n"/>
    </row>
    <row customFormat="true" ht="0" outlineLevel="0" r="224" s="19">
      <c r="A224" s="147" t="s">
        <v>379</v>
      </c>
      <c r="B224" s="148" t="s">
        <v>380</v>
      </c>
      <c r="C224" s="49" t="n"/>
      <c r="D224" s="50" t="n"/>
      <c r="E224" s="50" t="n"/>
      <c r="F224" s="50" t="n"/>
      <c r="G224" s="55" t="n">
        <v>124698220.53</v>
      </c>
      <c r="H224" s="50" t="n"/>
      <c r="I224" s="162" t="n"/>
    </row>
    <row customFormat="true" ht="0" outlineLevel="0" r="225" s="138">
      <c r="A225" s="163" t="s">
        <v>381</v>
      </c>
      <c r="B225" s="152" t="s">
        <v>382</v>
      </c>
      <c r="C225" s="55" t="n">
        <v>259765533.65</v>
      </c>
      <c r="D225" s="155" t="n">
        <v>112186604.32</v>
      </c>
      <c r="E225" s="155" t="n">
        <v>112186604.32</v>
      </c>
      <c r="F225" s="55" t="n">
        <v>72610288.33</v>
      </c>
      <c r="G225" s="55" t="n">
        <v>26309419.31</v>
      </c>
      <c r="H225" s="55" t="n">
        <v>26554719.31</v>
      </c>
      <c r="I225" s="142" t="n"/>
    </row>
    <row customFormat="true" ht="0" outlineLevel="0" r="226" s="164">
      <c r="A226" s="140" t="s">
        <v>383</v>
      </c>
      <c r="B226" s="145" t="s">
        <v>384</v>
      </c>
      <c r="C226" s="49" t="n">
        <f aca="false" ca="false" dt2D="false" dtr="false" t="normal">SUM(C227:C233)</f>
        <v>1747443400.6100001</v>
      </c>
      <c r="D226" s="50" t="n">
        <f aca="false" ca="false" dt2D="false" dtr="false" t="normal">SUM(D227:D233)</f>
        <v>1832522314.42</v>
      </c>
      <c r="E226" s="50" t="n">
        <f aca="false" ca="false" dt2D="false" dtr="false" t="normal">SUM(E227:E233)</f>
        <v>1836470514.42</v>
      </c>
      <c r="F226" s="50" t="n">
        <f aca="false" ca="false" dt2D="false" dtr="false" t="normal">SUM(F227:F233)</f>
        <v>1839619192.6</v>
      </c>
      <c r="G226" s="50" t="n">
        <f aca="false" ca="false" dt2D="false" dtr="false" t="normal">SUM(G227:G233)</f>
        <v>1845511894</v>
      </c>
      <c r="H226" s="50" t="n">
        <f aca="false" ca="false" dt2D="false" dtr="false" t="normal">SUM(H227:H233)</f>
        <v>1849474449.28</v>
      </c>
      <c r="I226" s="162" t="n"/>
    </row>
    <row ht="0" outlineLevel="0" r="227">
      <c r="A227" s="147" t="s">
        <v>385</v>
      </c>
      <c r="B227" s="165" t="s">
        <v>386</v>
      </c>
      <c r="C227" s="55" t="n">
        <v>87710534.97</v>
      </c>
      <c r="D227" s="150" t="n">
        <v>97010792</v>
      </c>
      <c r="E227" s="150" t="n">
        <f aca="false" ca="false" dt2D="false" dtr="false" t="normal">97010792+288600</f>
        <v>97299392</v>
      </c>
      <c r="F227" s="55" t="n">
        <v>99579351.6</v>
      </c>
      <c r="G227" s="55" t="n">
        <v>101599318.6</v>
      </c>
      <c r="H227" s="55" t="n">
        <v>101810570.6</v>
      </c>
      <c r="I227" s="146" t="n"/>
    </row>
    <row ht="0" outlineLevel="0" r="228">
      <c r="A228" s="166" t="s">
        <v>387</v>
      </c>
      <c r="B228" s="165" t="s">
        <v>388</v>
      </c>
      <c r="C228" s="55" t="n">
        <v>35057560.06</v>
      </c>
      <c r="D228" s="150" t="n">
        <v>43317800</v>
      </c>
      <c r="E228" s="150" t="n">
        <v>43317800</v>
      </c>
      <c r="F228" s="55" t="n">
        <v>34303000</v>
      </c>
      <c r="G228" s="55" t="n">
        <v>35317700</v>
      </c>
      <c r="H228" s="55" t="n">
        <v>36097300</v>
      </c>
      <c r="I228" s="146" t="n"/>
    </row>
    <row ht="0" outlineLevel="0" r="229">
      <c r="A229" s="166" t="s">
        <v>389</v>
      </c>
      <c r="B229" s="165" t="s">
        <v>390</v>
      </c>
      <c r="C229" s="55" t="n">
        <v>28561660.21</v>
      </c>
      <c r="D229" s="150" t="n">
        <v>32869900</v>
      </c>
      <c r="E229" s="150" t="n">
        <v>32869900</v>
      </c>
      <c r="F229" s="55" t="n">
        <v>35169900</v>
      </c>
      <c r="G229" s="55" t="n">
        <v>35169900</v>
      </c>
      <c r="H229" s="55" t="n">
        <v>35169900</v>
      </c>
      <c r="I229" s="146" t="n"/>
    </row>
    <row ht="0" outlineLevel="0" r="230">
      <c r="A230" s="166" t="s">
        <v>391</v>
      </c>
      <c r="B230" s="165" t="s">
        <v>392</v>
      </c>
      <c r="C230" s="55" t="n">
        <v>19466014</v>
      </c>
      <c r="D230" s="150" t="n">
        <f aca="false" ca="false" dt2D="false" dtr="false" t="normal">4262800</f>
        <v>4262800</v>
      </c>
      <c r="E230" s="150" t="n">
        <f aca="false" ca="false" dt2D="false" dtr="false" t="normal">4262800+3659600</f>
        <v>7922400</v>
      </c>
      <c r="F230" s="55" t="n">
        <v>8115800</v>
      </c>
      <c r="G230" s="55" t="n">
        <v>10821100</v>
      </c>
      <c r="H230" s="55" t="n">
        <v>13526400</v>
      </c>
      <c r="I230" s="146" t="n"/>
    </row>
    <row ht="0" outlineLevel="0" r="231">
      <c r="A231" s="166" t="s">
        <v>393</v>
      </c>
      <c r="B231" s="165" t="s">
        <v>394</v>
      </c>
      <c r="C231" s="54" t="n"/>
      <c r="D231" s="150" t="n">
        <v>10405.29</v>
      </c>
      <c r="E231" s="150" t="n">
        <v>10405.29</v>
      </c>
      <c r="F231" s="55" t="n">
        <v>136441.47</v>
      </c>
      <c r="G231" s="55" t="n">
        <v>8877.65</v>
      </c>
      <c r="H231" s="55" t="n">
        <v>9706.32</v>
      </c>
      <c r="I231" s="146" t="n"/>
    </row>
    <row ht="0" outlineLevel="0" r="232">
      <c r="A232" s="166" t="s">
        <v>395</v>
      </c>
      <c r="B232" s="165" t="s">
        <v>396</v>
      </c>
      <c r="C232" s="55" t="n">
        <v>4326131.37</v>
      </c>
      <c r="D232" s="150" t="n">
        <v>5162817.13</v>
      </c>
      <c r="E232" s="150" t="n">
        <v>5162817.13</v>
      </c>
      <c r="F232" s="55" t="n">
        <v>5833199.53</v>
      </c>
      <c r="G232" s="55" t="n">
        <v>6113497.75</v>
      </c>
      <c r="H232" s="55" t="n">
        <v>6379072.36</v>
      </c>
      <c r="I232" s="146" t="n"/>
    </row>
    <row ht="0" outlineLevel="0" r="233">
      <c r="A233" s="166" t="s">
        <v>397</v>
      </c>
      <c r="B233" s="165" t="s">
        <v>398</v>
      </c>
      <c r="C233" s="55" t="n">
        <v>1572321500</v>
      </c>
      <c r="D233" s="150" t="n">
        <v>1649887800</v>
      </c>
      <c r="E233" s="150" t="n">
        <v>1649887800</v>
      </c>
      <c r="F233" s="55" t="n">
        <v>1656481500</v>
      </c>
      <c r="G233" s="55" t="n">
        <v>1656481500</v>
      </c>
      <c r="H233" s="55" t="n">
        <v>1656481500</v>
      </c>
      <c r="I233" s="146" t="n"/>
    </row>
    <row customFormat="true" ht="0" outlineLevel="0" r="234" s="151">
      <c r="A234" s="167" t="s">
        <v>399</v>
      </c>
      <c r="B234" s="168" t="s">
        <v>400</v>
      </c>
      <c r="C234" s="49" t="n">
        <f aca="false" ca="false" dt2D="false" dtr="false" t="normal">SUM(C235:C240)</f>
        <v>164940516.9</v>
      </c>
      <c r="D234" s="50" t="n">
        <f aca="false" ca="false" dt2D="false" dtr="false" t="normal">SUM(D235:D240)</f>
        <v>173947546.6</v>
      </c>
      <c r="E234" s="50" t="n">
        <f aca="false" ca="false" dt2D="false" dtr="false" t="normal">SUM(E235:E240)</f>
        <v>178692296.74</v>
      </c>
      <c r="F234" s="50" t="n">
        <f aca="false" ca="false" dt2D="false" dtr="false" t="normal">SUM(F235:F240)</f>
        <v>132404940</v>
      </c>
      <c r="G234" s="50" t="n">
        <f aca="false" ca="false" dt2D="false" dtr="false" t="normal">SUM(G235:G240)</f>
        <v>130390728</v>
      </c>
      <c r="H234" s="50" t="n">
        <f aca="false" ca="false" dt2D="false" dtr="false" t="normal">SUM(H235:H240)</f>
        <v>130098828</v>
      </c>
      <c r="I234" s="144" t="n"/>
    </row>
    <row ht="0" outlineLevel="0" r="235">
      <c r="A235" s="166" t="s">
        <v>401</v>
      </c>
      <c r="B235" s="165" t="s">
        <v>402</v>
      </c>
      <c r="C235" s="55" t="n">
        <v>718700</v>
      </c>
      <c r="D235" s="150" t="n">
        <v>2156100</v>
      </c>
      <c r="E235" s="150" t="n">
        <v>2156100</v>
      </c>
      <c r="F235" s="55" t="n">
        <v>2156100</v>
      </c>
      <c r="G235" s="55" t="n">
        <v>2156100</v>
      </c>
      <c r="H235" s="55" t="n">
        <v>2156100</v>
      </c>
      <c r="I235" s="146" t="n"/>
    </row>
    <row ht="0" outlineLevel="0" r="236">
      <c r="A236" s="166" t="s">
        <v>403</v>
      </c>
      <c r="B236" s="165" t="s">
        <v>404</v>
      </c>
      <c r="C236" s="55" t="n">
        <v>6319500</v>
      </c>
      <c r="D236" s="150" t="n">
        <v>6339600</v>
      </c>
      <c r="E236" s="150" t="n">
        <v>6339600</v>
      </c>
      <c r="F236" s="55" t="n">
        <v>6110200</v>
      </c>
      <c r="G236" s="55" t="n">
        <v>6252100</v>
      </c>
      <c r="H236" s="55" t="n">
        <v>6319500</v>
      </c>
      <c r="I236" s="146" t="n"/>
    </row>
    <row ht="0" outlineLevel="0" r="237">
      <c r="A237" s="166" t="s">
        <v>405</v>
      </c>
      <c r="B237" s="165" t="s">
        <v>406</v>
      </c>
      <c r="C237" s="55" t="n">
        <v>92892500</v>
      </c>
      <c r="D237" s="150" t="n">
        <v>109243000</v>
      </c>
      <c r="E237" s="150" t="n">
        <v>109243000</v>
      </c>
      <c r="F237" s="55" t="n">
        <v>109243000</v>
      </c>
      <c r="G237" s="55" t="n">
        <v>109243000</v>
      </c>
      <c r="H237" s="55" t="n">
        <v>108883700</v>
      </c>
      <c r="I237" s="146" t="n"/>
    </row>
    <row ht="0" outlineLevel="0" r="238">
      <c r="A238" s="166" t="s">
        <v>407</v>
      </c>
      <c r="B238" s="165" t="s">
        <v>408</v>
      </c>
      <c r="C238" s="54" t="n"/>
      <c r="D238" s="55" t="n"/>
      <c r="E238" s="55" t="n"/>
      <c r="F238" s="55" t="n"/>
      <c r="G238" s="55" t="n"/>
      <c r="H238" s="55" t="n"/>
      <c r="I238" s="146" t="n"/>
    </row>
    <row ht="0" outlineLevel="0" r="239">
      <c r="A239" s="166" t="s">
        <v>409</v>
      </c>
      <c r="B239" s="165" t="s">
        <v>410</v>
      </c>
      <c r="C239" s="54" t="n"/>
      <c r="D239" s="55" t="n"/>
      <c r="E239" s="55" t="n"/>
      <c r="F239" s="55" t="n"/>
      <c r="G239" s="55" t="n"/>
      <c r="H239" s="55" t="n"/>
      <c r="I239" s="146" t="n"/>
    </row>
    <row ht="0" outlineLevel="0" r="240">
      <c r="A240" s="166" t="s">
        <v>411</v>
      </c>
      <c r="B240" s="169" t="s">
        <v>412</v>
      </c>
      <c r="C240" s="55" t="n">
        <v>65009816.9</v>
      </c>
      <c r="D240" s="150" t="n">
        <v>56208846.6</v>
      </c>
      <c r="E240" s="150" t="n">
        <f aca="false" ca="false" dt2D="false" dtr="false" t="normal">56208846.6+3653400+1091350.14</f>
        <v>60953596.74</v>
      </c>
      <c r="F240" s="55" t="n">
        <v>14895640</v>
      </c>
      <c r="G240" s="55" t="n">
        <v>12739528</v>
      </c>
      <c r="H240" s="55" t="n">
        <v>12739528</v>
      </c>
      <c r="I240" s="146" t="n"/>
    </row>
    <row ht="0" outlineLevel="0" r="241">
      <c r="A241" s="170" t="s">
        <v>413</v>
      </c>
      <c r="B241" s="171" t="s">
        <v>414</v>
      </c>
      <c r="C241" s="54" t="n">
        <f aca="false" ca="false" dt2D="false" dtr="false" t="normal">C242</f>
        <v>0</v>
      </c>
      <c r="D241" s="55" t="n">
        <f aca="false" ca="false" dt2D="false" dtr="false" t="normal">D242</f>
        <v>0</v>
      </c>
      <c r="E241" s="55" t="n">
        <f aca="false" ca="false" dt2D="false" dtr="false" t="normal">E242</f>
        <v>0</v>
      </c>
      <c r="F241" s="55" t="n">
        <f aca="false" ca="false" dt2D="false" dtr="false" t="normal">F242</f>
        <v>0</v>
      </c>
      <c r="G241" s="55" t="n">
        <f aca="false" ca="false" dt2D="false" dtr="false" t="normal">G242</f>
        <v>0</v>
      </c>
      <c r="H241" s="55" t="n">
        <f aca="false" ca="false" dt2D="false" dtr="false" t="normal">H242</f>
        <v>0</v>
      </c>
      <c r="I241" s="146" t="n"/>
    </row>
    <row ht="0" outlineLevel="0" r="242">
      <c r="A242" s="166" t="s">
        <v>415</v>
      </c>
      <c r="B242" s="169" t="s">
        <v>416</v>
      </c>
      <c r="C242" s="54" t="n"/>
      <c r="D242" s="55" t="n"/>
      <c r="E242" s="55" t="n"/>
      <c r="F242" s="55" t="n"/>
      <c r="G242" s="55" t="n"/>
      <c r="H242" s="55" t="n"/>
      <c r="I242" s="146" t="n"/>
    </row>
    <row ht="0" outlineLevel="0" r="243">
      <c r="A243" s="83" t="s">
        <v>417</v>
      </c>
      <c r="B243" s="172" t="s">
        <v>418</v>
      </c>
      <c r="C243" s="54" t="n">
        <f aca="false" ca="false" dt2D="false" dtr="false" t="normal">C244+C245</f>
        <v>57620389.28</v>
      </c>
      <c r="D243" s="55" t="n">
        <f aca="false" ca="false" dt2D="false" dtr="false" t="normal">D244+D245</f>
        <v>57743183.64</v>
      </c>
      <c r="E243" s="55" t="n">
        <f aca="false" ca="false" dt2D="false" dtr="false" t="normal">E244+E245</f>
        <v>101753957.28999999</v>
      </c>
      <c r="F243" s="55" t="n">
        <f aca="false" ca="false" dt2D="false" dtr="false" t="normal">F244+F245</f>
        <v>11000000</v>
      </c>
      <c r="G243" s="55" t="n">
        <f aca="false" ca="false" dt2D="false" dtr="false" t="normal">G244+G245</f>
        <v>0</v>
      </c>
      <c r="H243" s="55" t="n">
        <f aca="false" ca="false" dt2D="false" dtr="false" t="normal">H244+H245</f>
        <v>0</v>
      </c>
      <c r="I243" s="146" t="n"/>
    </row>
    <row ht="0" outlineLevel="0" r="244">
      <c r="A244" s="52" t="s">
        <v>419</v>
      </c>
      <c r="B244" s="173" t="s">
        <v>420</v>
      </c>
      <c r="C244" s="55" t="n">
        <v>57620389.28</v>
      </c>
      <c r="D244" s="155" t="n">
        <v>57743183.64</v>
      </c>
      <c r="E244" s="155" t="n">
        <f aca="false" ca="false" dt2D="false" dtr="false" t="normal">100475636.38+1278320.91</f>
        <v>101753957.28999999</v>
      </c>
      <c r="F244" s="55" t="n">
        <v>11000000</v>
      </c>
      <c r="G244" s="55" t="n"/>
      <c r="H244" s="55" t="n"/>
      <c r="I244" s="146" t="n"/>
    </row>
    <row ht="0" outlineLevel="0" r="245">
      <c r="A245" s="166" t="s">
        <v>421</v>
      </c>
      <c r="B245" s="169" t="s">
        <v>422</v>
      </c>
      <c r="C245" s="54" t="n"/>
      <c r="D245" s="55" t="n"/>
      <c r="E245" s="55" t="n"/>
      <c r="F245" s="55" t="n"/>
      <c r="G245" s="55" t="n"/>
      <c r="H245" s="55" t="n"/>
      <c r="I245" s="146" t="n"/>
    </row>
    <row ht="0" outlineLevel="0" r="246">
      <c r="A246" s="167" t="s">
        <v>423</v>
      </c>
      <c r="B246" s="172" t="s">
        <v>424</v>
      </c>
      <c r="C246" s="54" t="n">
        <f aca="false" ca="false" dt2D="false" dtr="false" t="normal">C247+C249+C250+C253+C254</f>
        <v>-1679317.9</v>
      </c>
      <c r="D246" s="55" t="n">
        <f aca="false" ca="false" dt2D="false" dtr="false" t="normal">D247+D249+D250+D253+D254</f>
        <v>0</v>
      </c>
      <c r="E246" s="55" t="n">
        <f aca="false" ca="false" dt2D="false" dtr="false" t="normal">E247+E249+E250+E253+E254+E248+E251+E252</f>
        <v>-44010773.65</v>
      </c>
      <c r="F246" s="55" t="n">
        <f aca="false" ca="false" dt2D="false" dtr="false" t="normal">F247+F249+F250+F253+F254</f>
        <v>0</v>
      </c>
      <c r="G246" s="55" t="n">
        <f aca="false" ca="false" dt2D="false" dtr="false" t="normal">G247+G249+G250+G253+G254</f>
        <v>0</v>
      </c>
      <c r="H246" s="55" t="n">
        <f aca="false" ca="false" dt2D="false" dtr="false" t="normal">H247+H249+H250+H253+H254</f>
        <v>0</v>
      </c>
      <c r="I246" s="146" t="n"/>
    </row>
    <row ht="0" outlineLevel="0" r="247">
      <c r="A247" s="166" t="s">
        <v>425</v>
      </c>
      <c r="B247" s="173" t="s">
        <v>426</v>
      </c>
      <c r="C247" s="55" t="n">
        <v>-510390.51</v>
      </c>
      <c r="D247" s="55" t="n"/>
      <c r="E247" s="55" t="n"/>
      <c r="F247" s="55" t="n"/>
      <c r="G247" s="55" t="n"/>
      <c r="H247" s="55" t="n"/>
      <c r="I247" s="146" t="n"/>
    </row>
    <row ht="0" outlineLevel="0" r="248">
      <c r="A248" s="166" t="s">
        <v>427</v>
      </c>
      <c r="B248" s="173" t="s">
        <v>428</v>
      </c>
      <c r="C248" s="54" t="n"/>
      <c r="D248" s="55" t="n"/>
      <c r="E248" s="55" t="n">
        <v>-42046942.07</v>
      </c>
      <c r="F248" s="55" t="n"/>
      <c r="G248" s="55" t="n"/>
      <c r="H248" s="55" t="n"/>
      <c r="I248" s="146" t="n"/>
    </row>
    <row ht="0" outlineLevel="0" r="249">
      <c r="A249" s="166" t="s">
        <v>429</v>
      </c>
      <c r="B249" s="173" t="s">
        <v>430</v>
      </c>
      <c r="C249" s="54" t="n"/>
      <c r="D249" s="55" t="n"/>
      <c r="E249" s="55" t="n"/>
      <c r="F249" s="55" t="n"/>
      <c r="G249" s="55" t="n"/>
      <c r="H249" s="55" t="n"/>
      <c r="I249" s="146" t="n"/>
    </row>
    <row ht="0" outlineLevel="0" r="250">
      <c r="A250" s="166" t="s">
        <v>431</v>
      </c>
      <c r="B250" s="173" t="s">
        <v>432</v>
      </c>
      <c r="C250" s="54" t="n"/>
      <c r="D250" s="55" t="n"/>
      <c r="E250" s="55" t="n">
        <v>-443279.07</v>
      </c>
      <c r="F250" s="55" t="n"/>
      <c r="G250" s="55" t="n"/>
      <c r="H250" s="55" t="n"/>
      <c r="I250" s="146" t="n"/>
    </row>
    <row ht="0" outlineLevel="0" r="251">
      <c r="A251" s="166" t="s">
        <v>433</v>
      </c>
      <c r="B251" s="173" t="s">
        <v>434</v>
      </c>
      <c r="C251" s="55" t="n"/>
      <c r="D251" s="55" t="n"/>
      <c r="E251" s="55" t="n">
        <v>-107909.72</v>
      </c>
      <c r="F251" s="55" t="n"/>
      <c r="G251" s="55" t="n"/>
      <c r="H251" s="55" t="n"/>
      <c r="I251" s="146" t="n"/>
    </row>
    <row ht="0" outlineLevel="0" r="252">
      <c r="A252" s="166" t="s">
        <v>435</v>
      </c>
      <c r="B252" s="173" t="s">
        <v>436</v>
      </c>
      <c r="C252" s="55" t="n"/>
      <c r="D252" s="55" t="n"/>
      <c r="E252" s="55" t="n">
        <v>-38777.14</v>
      </c>
      <c r="F252" s="55" t="n"/>
      <c r="G252" s="55" t="n"/>
      <c r="H252" s="55" t="n"/>
      <c r="I252" s="146" t="n"/>
    </row>
    <row ht="0" outlineLevel="0" r="253">
      <c r="A253" s="166" t="s">
        <v>437</v>
      </c>
      <c r="B253" s="173" t="s">
        <v>438</v>
      </c>
      <c r="C253" s="55" t="n">
        <v>-207133.84</v>
      </c>
      <c r="D253" s="55" t="n"/>
      <c r="E253" s="55" t="n">
        <v>-21493.35</v>
      </c>
      <c r="F253" s="55" t="n"/>
      <c r="G253" s="55" t="n"/>
      <c r="H253" s="55" t="n"/>
      <c r="I253" s="146" t="n"/>
    </row>
    <row ht="0" outlineLevel="0" r="254">
      <c r="A254" s="166" t="s">
        <v>439</v>
      </c>
      <c r="B254" s="169" t="s">
        <v>440</v>
      </c>
      <c r="C254" s="55" t="n">
        <v>-961793.55</v>
      </c>
      <c r="D254" s="55" t="n"/>
      <c r="E254" s="55" t="n">
        <v>-1352372.3</v>
      </c>
      <c r="F254" s="55" t="n"/>
      <c r="G254" s="55" t="n"/>
      <c r="H254" s="55" t="n"/>
      <c r="I254" s="146" t="n"/>
    </row>
    <row customFormat="true" ht="0" outlineLevel="0" r="255" s="138">
      <c r="A255" s="162" t="s">
        <v>441</v>
      </c>
      <c r="B255" s="174" t="n"/>
      <c r="C255" s="54" t="n">
        <f aca="false" ca="false" dt2D="false" dtr="false" t="normal">C12+C192</f>
        <v>5746999480.81</v>
      </c>
      <c r="D255" s="55" t="n">
        <f aca="false" ca="false" dt2D="false" dtr="false" t="normal">D12+D192</f>
        <v>5996546868.719999</v>
      </c>
      <c r="E255" s="55" t="n">
        <f aca="false" ca="false" dt2D="false" dtr="false" t="normal">E12+E192</f>
        <v>6321810023.799999</v>
      </c>
      <c r="F255" s="55" t="n">
        <f aca="false" ca="false" dt2D="false" dtr="false" t="normal">F12+F192</f>
        <v>6197448212.15</v>
      </c>
      <c r="G255" s="55" t="n">
        <f aca="false" ca="false" dt2D="false" dtr="false" t="normal">G12+G192</f>
        <v>4558335601.77</v>
      </c>
      <c r="H255" s="55" t="n">
        <f aca="false" ca="false" dt2D="false" dtr="false" t="normal">H12+H192</f>
        <v>4421765940.02</v>
      </c>
      <c r="I255" s="142" t="n"/>
    </row>
  </sheetData>
  <autoFilter ref="A11:H255"/>
  <mergeCells count="8">
    <mergeCell ref="A2:I2"/>
    <mergeCell ref="C9:C10"/>
    <mergeCell ref="F9:H9"/>
    <mergeCell ref="A3:I3"/>
    <mergeCell ref="I9:I10"/>
    <mergeCell ref="A9:A10"/>
    <mergeCell ref="B9:B10"/>
    <mergeCell ref="D9:E9"/>
  </mergeCells>
  <hyperlinks>
    <hyperlink display="https://www.garant.ru/hotlaw/federal/1838178/" r:id="rId1" ref="I15"/>
  </hyperlinks>
  <pageMargins bottom="0.393700778484344" footer="0.15748031437397" header="0.15748031437397" left="0.748031497001648" right="0.393700778484344" top="0.393700778484344"/>
  <pageSetup fitToHeight="15" fitToWidth="1" orientation="portrait" paperHeight="297mm" paperSize="9" paperWidth="210mm" scale="100"/>
  <legacyDrawing r:id="rId2"/>
</worksheet>
</file>

<file path=docProps/app.xml><?xml version="1.0" encoding="utf-8"?>
<Properties xmlns="http://schemas.openxmlformats.org/officeDocument/2006/extended-properties">
  <Template>Normal.dotm</Template>
  <TotalTime>0</TotalTime>
  <DocSecurity>0</DocSecurity>
  <ScaleCrop>false</ScaleCrop>
  <Application>MyOffice-CoreFramework-Windows/35-1293.911.9687.924.1@3065433889e9422a60f2a089cccee7a93518be58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2024-08-15T09:59:52Z</dcterms:created>
  <dcterms:modified xsi:type="dcterms:W3CDTF">2025-11-14T14:15:16Z</dcterms:modified>
</cp:coreProperties>
</file>